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дактуй свод " sheetId="1" r:id="rId1"/>
  </sheets>
  <definedNames>
    <definedName name="_xlnm.Print_Area" localSheetId="0">'дактуй свод '!$A$1:$J$107</definedName>
  </definedNames>
  <calcPr calcMode="manual" fullCalcOnLoad="1" refMode="R1C1"/>
</workbook>
</file>

<file path=xl/sharedStrings.xml><?xml version="1.0" encoding="utf-8"?>
<sst xmlns="http://schemas.openxmlformats.org/spreadsheetml/2006/main" count="625" uniqueCount="117">
  <si>
    <t>Ведомство</t>
  </si>
  <si>
    <t>Подраздел</t>
  </si>
  <si>
    <t>Целевая статья</t>
  </si>
  <si>
    <t>Вид расходов</t>
  </si>
  <si>
    <t>КОСГУ</t>
  </si>
  <si>
    <t>Классификация затрат</t>
  </si>
  <si>
    <t>Детализация затрат</t>
  </si>
  <si>
    <t>211 - Заработная плата</t>
  </si>
  <si>
    <t>007</t>
  </si>
  <si>
    <t>0702</t>
  </si>
  <si>
    <t>Заработная плата</t>
  </si>
  <si>
    <t>з/п местный</t>
  </si>
  <si>
    <t>212 - Прочие выплаты</t>
  </si>
  <si>
    <t>213 - Начисления на выплаты по оплате труда</t>
  </si>
  <si>
    <t>Начисления на выплаты по оплате труда</t>
  </si>
  <si>
    <t>221 - Услуги связи</t>
  </si>
  <si>
    <t>Затраты на услуги связи</t>
  </si>
  <si>
    <t>связь</t>
  </si>
  <si>
    <t>222 - Транспортные услуги</t>
  </si>
  <si>
    <t>Транспортные услуги</t>
  </si>
  <si>
    <t>223 - Коммунальные услуги</t>
  </si>
  <si>
    <t>Коммунальные затраты</t>
  </si>
  <si>
    <t>Водоснабжение</t>
  </si>
  <si>
    <t>освещение</t>
  </si>
  <si>
    <t>откачка нечистот</t>
  </si>
  <si>
    <t>Отопление</t>
  </si>
  <si>
    <t>225 - Работы, услуги по содержанию имущества</t>
  </si>
  <si>
    <t>Работы, услуги по содержанию имущества</t>
  </si>
  <si>
    <t>дератизация</t>
  </si>
  <si>
    <t>комплекс противопожарных услуг</t>
  </si>
  <si>
    <t>текущий ремонт</t>
  </si>
  <si>
    <t>226 - Прочие работы, услуги</t>
  </si>
  <si>
    <t>Прочие работы, услуги</t>
  </si>
  <si>
    <t>акарицидная обработка</t>
  </si>
  <si>
    <t>оплата договоров</t>
  </si>
  <si>
    <t>Подписка</t>
  </si>
  <si>
    <t>противопожарный мониторинг</t>
  </si>
  <si>
    <t>медосмотр</t>
  </si>
  <si>
    <t>290 - Прочие расходы</t>
  </si>
  <si>
    <t>Прочие расходы</t>
  </si>
  <si>
    <t>налог на имущество</t>
  </si>
  <si>
    <t>аттестация рабочих мест</t>
  </si>
  <si>
    <t>310 - Увеличение стоимости основных средств</t>
  </si>
  <si>
    <t>340 - Увеличение стоимости материальных запасов</t>
  </si>
  <si>
    <t>Затраты на материальные ресурсы</t>
  </si>
  <si>
    <t>медикаменты</t>
  </si>
  <si>
    <t>питание 1-4</t>
  </si>
  <si>
    <t xml:space="preserve">Итого </t>
  </si>
  <si>
    <t>з/м местный</t>
  </si>
  <si>
    <t>Вывоз мусора</t>
  </si>
  <si>
    <t>единое информационное пространство</t>
  </si>
  <si>
    <t>техническое обсл. и ремонт пожарной сигнализации</t>
  </si>
  <si>
    <t>энергетический паспорт учреждения</t>
  </si>
  <si>
    <t>Водоотведение</t>
  </si>
  <si>
    <t>обучение по электробезопасности</t>
  </si>
  <si>
    <t>ведомственная охрана и безопасность</t>
  </si>
  <si>
    <t>611</t>
  </si>
  <si>
    <t>241</t>
  </si>
  <si>
    <t>дезинсекция</t>
  </si>
  <si>
    <t>техобслуживание вредств видеонаблюдения</t>
  </si>
  <si>
    <t>транспортный налог</t>
  </si>
  <si>
    <t>Прогнозируемая сумма на 2015 год</t>
  </si>
  <si>
    <t>Прогнозируемая сумма на 2016 год</t>
  </si>
  <si>
    <t>Свалка</t>
  </si>
  <si>
    <t>установка прибора учета воды</t>
  </si>
  <si>
    <t>Прочие выплаты</t>
  </si>
  <si>
    <t>пособие до 3 лет</t>
  </si>
  <si>
    <t>аврийное обслуживание зданий</t>
  </si>
  <si>
    <t>Прогнозируемая сумма на 2017 год</t>
  </si>
  <si>
    <t>Техническое обслуживание теплосчетчика</t>
  </si>
  <si>
    <t>Проверка теплосчетчика</t>
  </si>
  <si>
    <t>Обеспечение молоком детей из многодетных семей</t>
  </si>
  <si>
    <t>Техническое обслуживание дверей с домофоном</t>
  </si>
  <si>
    <t>7772018</t>
  </si>
  <si>
    <t>подъемное пособие молодыму специалисту</t>
  </si>
  <si>
    <t>интернет</t>
  </si>
  <si>
    <t>Увеличение стоимости основных средств</t>
  </si>
  <si>
    <t>Приобретение компьютерной техники</t>
  </si>
  <si>
    <t>Смета расходов МОБУ Дактуйская СОШ (включая дошкольную группу)</t>
  </si>
  <si>
    <t xml:space="preserve">з/п обл </t>
  </si>
  <si>
    <t>суточные</t>
  </si>
  <si>
    <t>Возмещение расходов по найму жилья</t>
  </si>
  <si>
    <t>Приобретенние основных средств</t>
  </si>
  <si>
    <t>Канцелярские товары</t>
  </si>
  <si>
    <t>Книжная и печатная продукция</t>
  </si>
  <si>
    <t>Хозяйственные товары</t>
  </si>
  <si>
    <t>мест</t>
  </si>
  <si>
    <t>обл</t>
  </si>
  <si>
    <t>готово все</t>
  </si>
  <si>
    <t>7778726</t>
  </si>
  <si>
    <t>7778751</t>
  </si>
  <si>
    <t>Игрушки</t>
  </si>
  <si>
    <t>школа:</t>
  </si>
  <si>
    <t>группа:</t>
  </si>
  <si>
    <t>з/п местный (гр)</t>
  </si>
  <si>
    <t>интернет (гр)</t>
  </si>
  <si>
    <t>Транспортные услуги (гр)</t>
  </si>
  <si>
    <t>Отопление (гр)</t>
  </si>
  <si>
    <t>Водоснабжение  (гр)</t>
  </si>
  <si>
    <t>Водоотведение  (гр)</t>
  </si>
  <si>
    <t>освещение  (гр)</t>
  </si>
  <si>
    <t>комплекс противопожарных услуг  (гр)</t>
  </si>
  <si>
    <t>обучение по электробезопасности  (гр)</t>
  </si>
  <si>
    <t>Подписка  (гр)</t>
  </si>
  <si>
    <t>Санитарно-гигиеническое обучение  (гр)</t>
  </si>
  <si>
    <t>техническое обсл. и ремонт пожарной сигнализации  (гр)</t>
  </si>
  <si>
    <t>Приобретение компьютерной техники  (гр)</t>
  </si>
  <si>
    <t>Приобретение производственного инвентаря  (гр)</t>
  </si>
  <si>
    <t>Приобретение прочих основных средств  (гр)</t>
  </si>
  <si>
    <t>Приобретение игрушек  (гр)</t>
  </si>
  <si>
    <t xml:space="preserve">Приобетение канцелярских товаров  (гр) </t>
  </si>
  <si>
    <t xml:space="preserve">Приобретение книжной и иной печатной продукции  (гр) </t>
  </si>
  <si>
    <t>медикаменты  (гр)</t>
  </si>
  <si>
    <t xml:space="preserve">Питание детей-инвалидов и сирот  (гр) </t>
  </si>
  <si>
    <t xml:space="preserve">Приобретение мягкого инвентаря  (гр) </t>
  </si>
  <si>
    <t>Приобретение хоз. материалов  (гр)</t>
  </si>
  <si>
    <t>прочие расходы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</si>
</sst>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0.000000"/>
    <numFmt numFmtId="183" formatCode="0.00000"/>
    <numFmt numFmtId="184" formatCode="0.0000"/>
    <numFmt numFmtId="185" formatCode="0.000"/>
  </numFmts>
  <fonts count="37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8">
    <xf numFmtId="0" fontId="0" fillId="0" borderId="0" xfId="0" applyAlignment="1">
      <alignment/>
    </xf>
    <xf numFmtId="4" fontId="1" fillId="3" borderId="10" xfId="0" applyNumberFormat="1" applyFont="1" applyFill="1" applyBorder="1" applyAlignment="1">
      <alignment wrapText="1"/>
    </xf>
    <xf numFmtId="49" fontId="0" fillId="0" borderId="10" xfId="0" applyNumberFormat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0" fontId="0" fillId="0" borderId="0" xfId="0" applyFont="1" applyFill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9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0" fillId="0" borderId="11" xfId="0" applyNumberFormat="1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11" xfId="0" applyNumberFormat="1" applyBorder="1" applyAlignment="1">
      <alignment wrapText="1"/>
    </xf>
    <xf numFmtId="49" fontId="0" fillId="0" borderId="10" xfId="0" applyNumberFormat="1" applyBorder="1" applyAlignment="1">
      <alignment horizontal="left" wrapText="1"/>
    </xf>
    <xf numFmtId="4" fontId="0" fillId="32" borderId="10" xfId="0" applyNumberFormat="1" applyFill="1" applyBorder="1" applyAlignment="1">
      <alignment wrapText="1"/>
    </xf>
    <xf numFmtId="49" fontId="0" fillId="32" borderId="10" xfId="0" applyNumberFormat="1" applyFont="1" applyFill="1" applyBorder="1" applyAlignment="1">
      <alignment wrapText="1"/>
    </xf>
    <xf numFmtId="49" fontId="0" fillId="32" borderId="12" xfId="0" applyNumberFormat="1" applyFont="1" applyFill="1" applyBorder="1" applyAlignment="1">
      <alignment wrapText="1"/>
    </xf>
    <xf numFmtId="49" fontId="0" fillId="32" borderId="11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wrapText="1"/>
    </xf>
    <xf numFmtId="49" fontId="0" fillId="32" borderId="10" xfId="0" applyNumberFormat="1" applyFill="1" applyBorder="1" applyAlignment="1">
      <alignment wrapText="1"/>
    </xf>
    <xf numFmtId="49" fontId="1" fillId="0" borderId="0" xfId="0" applyNumberFormat="1" applyFont="1" applyFill="1" applyBorder="1" applyAlignment="1">
      <alignment wrapText="1"/>
    </xf>
    <xf numFmtId="4" fontId="1" fillId="0" borderId="0" xfId="0" applyNumberFormat="1" applyFont="1" applyFill="1" applyAlignment="1">
      <alignment/>
    </xf>
    <xf numFmtId="0" fontId="1" fillId="0" borderId="0" xfId="0" applyFont="1" applyBorder="1" applyAlignment="1">
      <alignment horizontal="center" vertical="center" wrapText="1"/>
    </xf>
    <xf numFmtId="4" fontId="1" fillId="3" borderId="0" xfId="0" applyNumberFormat="1" applyFont="1" applyFill="1" applyBorder="1" applyAlignment="1">
      <alignment wrapText="1"/>
    </xf>
    <xf numFmtId="4" fontId="0" fillId="0" borderId="0" xfId="0" applyNumberFormat="1" applyBorder="1" applyAlignment="1">
      <alignment/>
    </xf>
    <xf numFmtId="4" fontId="0" fillId="32" borderId="0" xfId="0" applyNumberFormat="1" applyFill="1" applyBorder="1" applyAlignment="1">
      <alignment wrapText="1"/>
    </xf>
    <xf numFmtId="4" fontId="0" fillId="32" borderId="0" xfId="0" applyNumberFormat="1" applyFill="1" applyAlignment="1">
      <alignment/>
    </xf>
    <xf numFmtId="4" fontId="0" fillId="0" borderId="10" xfId="0" applyNumberFormat="1" applyFont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4" fontId="0" fillId="32" borderId="10" xfId="0" applyNumberFormat="1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3" borderId="13" xfId="0" applyFont="1" applyFill="1" applyBorder="1" applyAlignment="1">
      <alignment horizontal="left" wrapText="1"/>
    </xf>
    <xf numFmtId="0" fontId="1" fillId="3" borderId="12" xfId="0" applyFont="1" applyFill="1" applyBorder="1" applyAlignment="1">
      <alignment horizontal="left" wrapText="1"/>
    </xf>
    <xf numFmtId="0" fontId="1" fillId="3" borderId="11" xfId="0" applyFont="1" applyFill="1" applyBorder="1" applyAlignment="1">
      <alignment horizontal="left" wrapText="1"/>
    </xf>
    <xf numFmtId="49" fontId="1" fillId="3" borderId="13" xfId="0" applyNumberFormat="1" applyFont="1" applyFill="1" applyBorder="1" applyAlignment="1">
      <alignment horizontal="left" wrapText="1"/>
    </xf>
    <xf numFmtId="49" fontId="1" fillId="3" borderId="12" xfId="0" applyNumberFormat="1" applyFont="1" applyFill="1" applyBorder="1" applyAlignment="1">
      <alignment horizontal="left" wrapText="1"/>
    </xf>
    <xf numFmtId="49" fontId="1" fillId="3" borderId="11" xfId="0" applyNumberFormat="1" applyFont="1" applyFill="1" applyBorder="1" applyAlignment="1">
      <alignment horizontal="left" wrapText="1"/>
    </xf>
    <xf numFmtId="49" fontId="1" fillId="3" borderId="10" xfId="0" applyNumberFormat="1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109"/>
  <sheetViews>
    <sheetView tabSelected="1" view="pageBreakPreview" zoomScaleSheetLayoutView="100" zoomScalePageLayoutView="0" workbookViewId="0" topLeftCell="A95">
      <selection activeCell="H100" sqref="H100"/>
    </sheetView>
  </sheetViews>
  <sheetFormatPr defaultColWidth="9.140625" defaultRowHeight="12.75"/>
  <cols>
    <col min="1" max="1" width="11.00390625" style="0" customWidth="1"/>
    <col min="2" max="2" width="11.57421875" style="0" customWidth="1"/>
    <col min="4" max="4" width="10.140625" style="0" customWidth="1"/>
    <col min="5" max="5" width="7.28125" style="0" customWidth="1"/>
    <col min="6" max="6" width="19.140625" style="0" customWidth="1"/>
    <col min="7" max="7" width="19.7109375" style="0" customWidth="1"/>
    <col min="8" max="8" width="18.28125" style="0" customWidth="1"/>
    <col min="9" max="9" width="17.8515625" style="0" customWidth="1"/>
    <col min="10" max="13" width="18.57421875" style="0" customWidth="1"/>
    <col min="14" max="14" width="15.421875" style="0" customWidth="1"/>
    <col min="15" max="15" width="12.8515625" style="0" customWidth="1"/>
    <col min="16" max="16" width="12.140625" style="0" customWidth="1"/>
    <col min="17" max="17" width="10.7109375" style="0" customWidth="1"/>
    <col min="18" max="18" width="10.421875" style="0" customWidth="1"/>
    <col min="19" max="19" width="10.8515625" style="0" customWidth="1"/>
    <col min="20" max="22" width="9.7109375" style="0" bestFit="1" customWidth="1"/>
  </cols>
  <sheetData>
    <row r="1" spans="1:8" ht="12.75">
      <c r="A1" s="30" t="s">
        <v>78</v>
      </c>
      <c r="B1" s="30"/>
      <c r="C1" s="30"/>
      <c r="D1" s="30"/>
      <c r="E1" s="30"/>
      <c r="F1" s="30"/>
      <c r="G1" s="30"/>
      <c r="H1" s="30"/>
    </row>
    <row r="3" spans="1:13" s="11" customFormat="1" ht="38.25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61</v>
      </c>
      <c r="I3" s="10" t="s">
        <v>62</v>
      </c>
      <c r="J3" s="10" t="s">
        <v>68</v>
      </c>
      <c r="K3" s="22"/>
      <c r="L3" s="22"/>
      <c r="M3" s="22"/>
    </row>
    <row r="4" spans="1:13" ht="12.75">
      <c r="A4" s="31" t="s">
        <v>7</v>
      </c>
      <c r="B4" s="32"/>
      <c r="C4" s="32"/>
      <c r="D4" s="32"/>
      <c r="E4" s="32"/>
      <c r="F4" s="32"/>
      <c r="G4" s="33"/>
      <c r="H4" s="1">
        <f>SUM(H5:H8)</f>
        <v>9491432.99</v>
      </c>
      <c r="I4" s="1">
        <f>SUM(I5:I8)</f>
        <v>10322263.17</v>
      </c>
      <c r="J4" s="1">
        <f>SUM(J5:J8)</f>
        <v>7128292.17</v>
      </c>
      <c r="K4" s="23"/>
      <c r="L4" s="23"/>
      <c r="M4" s="23"/>
    </row>
    <row r="5" spans="1:16" ht="12.75" customHeight="1">
      <c r="A5" s="2" t="s">
        <v>8</v>
      </c>
      <c r="B5" s="2" t="s">
        <v>9</v>
      </c>
      <c r="C5" s="2" t="s">
        <v>73</v>
      </c>
      <c r="D5" s="2" t="s">
        <v>56</v>
      </c>
      <c r="E5" s="2" t="s">
        <v>57</v>
      </c>
      <c r="F5" s="2" t="s">
        <v>10</v>
      </c>
      <c r="G5" s="2" t="s">
        <v>11</v>
      </c>
      <c r="H5" s="27">
        <v>986021</v>
      </c>
      <c r="I5" s="27">
        <v>986021</v>
      </c>
      <c r="J5" s="27">
        <v>986021</v>
      </c>
      <c r="K5" s="24"/>
      <c r="L5" s="24"/>
      <c r="M5" s="24"/>
      <c r="N5" s="6">
        <f>H5/119</f>
        <v>8285.89075630252</v>
      </c>
      <c r="O5" s="6">
        <f>I5/125</f>
        <v>7888.168</v>
      </c>
      <c r="P5" s="6">
        <f>J5/126</f>
        <v>7825.563492063492</v>
      </c>
    </row>
    <row r="6" spans="1:16" ht="12.75" customHeight="1">
      <c r="A6" s="2" t="s">
        <v>8</v>
      </c>
      <c r="B6" s="2" t="s">
        <v>9</v>
      </c>
      <c r="C6" s="2" t="s">
        <v>73</v>
      </c>
      <c r="D6" s="2" t="s">
        <v>56</v>
      </c>
      <c r="E6" s="2" t="s">
        <v>57</v>
      </c>
      <c r="F6" s="2" t="s">
        <v>10</v>
      </c>
      <c r="G6" s="2" t="s">
        <v>94</v>
      </c>
      <c r="H6" s="27">
        <v>532772</v>
      </c>
      <c r="I6" s="27">
        <v>532772</v>
      </c>
      <c r="J6" s="27">
        <v>532772</v>
      </c>
      <c r="K6" s="24"/>
      <c r="L6" s="24"/>
      <c r="M6" s="24"/>
      <c r="N6" s="6"/>
      <c r="O6" s="6"/>
      <c r="P6" s="6"/>
    </row>
    <row r="7" spans="1:16" ht="12.75" customHeight="1">
      <c r="A7" s="15" t="s">
        <v>8</v>
      </c>
      <c r="B7" s="15" t="s">
        <v>9</v>
      </c>
      <c r="C7" s="16" t="s">
        <v>89</v>
      </c>
      <c r="D7" s="15" t="s">
        <v>56</v>
      </c>
      <c r="E7" s="15" t="s">
        <v>57</v>
      </c>
      <c r="F7" s="15" t="s">
        <v>10</v>
      </c>
      <c r="G7" s="15" t="s">
        <v>79</v>
      </c>
      <c r="H7" s="14">
        <f>6434913.76+965237.06</f>
        <v>7400150.82</v>
      </c>
      <c r="I7" s="14">
        <v>8230981</v>
      </c>
      <c r="J7" s="14">
        <v>5037010</v>
      </c>
      <c r="K7" s="25"/>
      <c r="L7" s="25"/>
      <c r="M7" s="25"/>
      <c r="N7" s="6"/>
      <c r="O7" s="6"/>
      <c r="P7" s="6"/>
    </row>
    <row r="8" spans="1:16" ht="12.75" customHeight="1">
      <c r="A8" s="15" t="s">
        <v>8</v>
      </c>
      <c r="B8" s="15" t="s">
        <v>9</v>
      </c>
      <c r="C8" s="16" t="s">
        <v>90</v>
      </c>
      <c r="D8" s="15" t="s">
        <v>56</v>
      </c>
      <c r="E8" s="15" t="s">
        <v>57</v>
      </c>
      <c r="F8" s="15" t="s">
        <v>10</v>
      </c>
      <c r="G8" s="15" t="s">
        <v>79</v>
      </c>
      <c r="H8" s="29">
        <v>572489.17</v>
      </c>
      <c r="I8" s="29">
        <v>572489.17</v>
      </c>
      <c r="J8" s="29">
        <v>572489.17</v>
      </c>
      <c r="K8" s="25"/>
      <c r="L8" s="25"/>
      <c r="M8" s="25"/>
      <c r="N8" s="6"/>
      <c r="O8" s="6"/>
      <c r="P8" s="6"/>
    </row>
    <row r="9" spans="1:16" ht="12.75">
      <c r="A9" s="34" t="s">
        <v>12</v>
      </c>
      <c r="B9" s="35"/>
      <c r="C9" s="35"/>
      <c r="D9" s="35"/>
      <c r="E9" s="35"/>
      <c r="F9" s="35"/>
      <c r="G9" s="36"/>
      <c r="H9" s="1">
        <f>SUM(H10:H13)</f>
        <v>45800</v>
      </c>
      <c r="I9" s="1">
        <f>SUM(I10:I13)</f>
        <v>25800</v>
      </c>
      <c r="J9" s="1">
        <f>SUM(J10:J13)</f>
        <v>10800</v>
      </c>
      <c r="K9" s="23"/>
      <c r="L9" s="23"/>
      <c r="M9" s="23"/>
      <c r="N9" s="6"/>
      <c r="O9" s="6"/>
      <c r="P9" s="6"/>
    </row>
    <row r="10" spans="1:16" ht="12.75">
      <c r="A10" s="2" t="s">
        <v>8</v>
      </c>
      <c r="B10" s="2" t="s">
        <v>9</v>
      </c>
      <c r="C10" s="2" t="s">
        <v>73</v>
      </c>
      <c r="D10" s="2" t="s">
        <v>56</v>
      </c>
      <c r="E10" s="2" t="s">
        <v>57</v>
      </c>
      <c r="F10" s="2" t="s">
        <v>65</v>
      </c>
      <c r="G10" s="2" t="s">
        <v>66</v>
      </c>
      <c r="H10" s="27">
        <v>0</v>
      </c>
      <c r="I10" s="27">
        <v>0</v>
      </c>
      <c r="J10" s="27">
        <v>0</v>
      </c>
      <c r="K10" s="24"/>
      <c r="L10" s="24"/>
      <c r="M10" s="24"/>
      <c r="N10" s="6"/>
      <c r="O10" s="6"/>
      <c r="P10" s="6"/>
    </row>
    <row r="11" spans="1:16" ht="38.25">
      <c r="A11" s="3" t="s">
        <v>8</v>
      </c>
      <c r="B11" s="3" t="s">
        <v>9</v>
      </c>
      <c r="C11" s="3" t="s">
        <v>73</v>
      </c>
      <c r="D11" s="3" t="s">
        <v>56</v>
      </c>
      <c r="E11" s="3" t="s">
        <v>57</v>
      </c>
      <c r="F11" s="3" t="s">
        <v>65</v>
      </c>
      <c r="G11" s="9" t="s">
        <v>74</v>
      </c>
      <c r="H11" s="27">
        <v>0</v>
      </c>
      <c r="I11" s="27">
        <v>0</v>
      </c>
      <c r="J11" s="27">
        <v>0</v>
      </c>
      <c r="K11" s="24"/>
      <c r="L11" s="24"/>
      <c r="M11" s="24"/>
      <c r="N11" s="6"/>
      <c r="O11" s="6"/>
      <c r="P11" s="6"/>
    </row>
    <row r="12" spans="1:16" ht="12.75">
      <c r="A12" s="15" t="s">
        <v>8</v>
      </c>
      <c r="B12" s="15" t="s">
        <v>9</v>
      </c>
      <c r="C12" s="16" t="s">
        <v>89</v>
      </c>
      <c r="D12" s="15" t="s">
        <v>56</v>
      </c>
      <c r="E12" s="15" t="s">
        <v>57</v>
      </c>
      <c r="F12" s="15" t="s">
        <v>65</v>
      </c>
      <c r="G12" s="17" t="s">
        <v>80</v>
      </c>
      <c r="H12" s="14">
        <f>25000+20000</f>
        <v>45000</v>
      </c>
      <c r="I12" s="14">
        <v>25000</v>
      </c>
      <c r="J12" s="14">
        <v>10000</v>
      </c>
      <c r="K12" s="25"/>
      <c r="L12" s="25"/>
      <c r="M12" s="25"/>
      <c r="N12" s="6"/>
      <c r="O12" s="6"/>
      <c r="P12" s="6"/>
    </row>
    <row r="13" spans="1:16" ht="12.75">
      <c r="A13" s="15" t="s">
        <v>8</v>
      </c>
      <c r="B13" s="15" t="s">
        <v>9</v>
      </c>
      <c r="C13" s="16" t="s">
        <v>90</v>
      </c>
      <c r="D13" s="15" t="s">
        <v>56</v>
      </c>
      <c r="E13" s="15" t="s">
        <v>57</v>
      </c>
      <c r="F13" s="15" t="s">
        <v>65</v>
      </c>
      <c r="G13" s="17" t="s">
        <v>80</v>
      </c>
      <c r="H13" s="29">
        <v>800</v>
      </c>
      <c r="I13" s="29">
        <v>800</v>
      </c>
      <c r="J13" s="29">
        <v>800</v>
      </c>
      <c r="K13" s="25"/>
      <c r="L13" s="25"/>
      <c r="M13" s="25"/>
      <c r="N13" s="6"/>
      <c r="O13" s="6"/>
      <c r="P13" s="6"/>
    </row>
    <row r="14" spans="1:16" ht="12.75">
      <c r="A14" s="34" t="s">
        <v>13</v>
      </c>
      <c r="B14" s="35"/>
      <c r="C14" s="35"/>
      <c r="D14" s="35"/>
      <c r="E14" s="35"/>
      <c r="F14" s="35"/>
      <c r="G14" s="36"/>
      <c r="H14" s="1">
        <f>SUM(H15:H18)</f>
        <v>2866412.7613399997</v>
      </c>
      <c r="I14" s="1">
        <f>SUM(I15:I18)</f>
        <v>3117323.20934</v>
      </c>
      <c r="J14" s="1">
        <f>SUM(J15:J18)</f>
        <v>2152744.21134</v>
      </c>
      <c r="K14" s="23"/>
      <c r="L14" s="23"/>
      <c r="M14" s="23"/>
      <c r="N14" s="6"/>
      <c r="O14" s="6"/>
      <c r="P14" s="6"/>
    </row>
    <row r="15" spans="1:16" ht="38.25">
      <c r="A15" s="2" t="s">
        <v>8</v>
      </c>
      <c r="B15" s="2" t="s">
        <v>9</v>
      </c>
      <c r="C15" s="2" t="s">
        <v>73</v>
      </c>
      <c r="D15" s="3" t="s">
        <v>56</v>
      </c>
      <c r="E15" s="2" t="s">
        <v>57</v>
      </c>
      <c r="F15" s="2" t="s">
        <v>14</v>
      </c>
      <c r="G15" s="2" t="s">
        <v>48</v>
      </c>
      <c r="H15" s="28">
        <f>H5*30.2%</f>
        <v>297778.342</v>
      </c>
      <c r="I15" s="28">
        <v>297778.34</v>
      </c>
      <c r="J15" s="28">
        <f>J5*30.2%</f>
        <v>297778.342</v>
      </c>
      <c r="K15" s="24"/>
      <c r="L15" s="24"/>
      <c r="M15" s="24"/>
      <c r="N15" s="6">
        <f>H15/119</f>
        <v>2502.3390084033613</v>
      </c>
      <c r="O15" s="6">
        <f>I15/125</f>
        <v>2382.22672</v>
      </c>
      <c r="P15" s="6">
        <f>J15/126</f>
        <v>2363.3201746031746</v>
      </c>
    </row>
    <row r="16" spans="1:16" ht="38.25">
      <c r="A16" s="2" t="s">
        <v>8</v>
      </c>
      <c r="B16" s="2" t="s">
        <v>9</v>
      </c>
      <c r="C16" s="2" t="s">
        <v>73</v>
      </c>
      <c r="D16" s="3" t="s">
        <v>56</v>
      </c>
      <c r="E16" s="2" t="s">
        <v>57</v>
      </c>
      <c r="F16" s="2" t="s">
        <v>14</v>
      </c>
      <c r="G16" s="2" t="s">
        <v>94</v>
      </c>
      <c r="H16" s="28">
        <v>160897.14</v>
      </c>
      <c r="I16" s="28">
        <v>160897.14</v>
      </c>
      <c r="J16" s="28">
        <v>160897.14</v>
      </c>
      <c r="K16" s="24"/>
      <c r="L16" s="24"/>
      <c r="M16" s="24"/>
      <c r="N16" s="6"/>
      <c r="O16" s="6"/>
      <c r="P16" s="6"/>
    </row>
    <row r="17" spans="1:16" ht="38.25">
      <c r="A17" s="15" t="s">
        <v>8</v>
      </c>
      <c r="B17" s="15" t="s">
        <v>9</v>
      </c>
      <c r="C17" s="16" t="s">
        <v>89</v>
      </c>
      <c r="D17" s="15" t="s">
        <v>56</v>
      </c>
      <c r="E17" s="15" t="s">
        <v>57</v>
      </c>
      <c r="F17" s="19" t="s">
        <v>14</v>
      </c>
      <c r="G17" s="15" t="s">
        <v>79</v>
      </c>
      <c r="H17" s="14">
        <f>1943343.96+291501.59</f>
        <v>2234845.55</v>
      </c>
      <c r="I17" s="14">
        <v>2485756</v>
      </c>
      <c r="J17" s="14">
        <v>1521177</v>
      </c>
      <c r="K17" s="25"/>
      <c r="L17" s="25"/>
      <c r="M17" s="25"/>
      <c r="N17" s="6"/>
      <c r="O17" s="6"/>
      <c r="P17" s="6"/>
    </row>
    <row r="18" spans="1:16" ht="38.25">
      <c r="A18" s="15" t="s">
        <v>8</v>
      </c>
      <c r="B18" s="15" t="s">
        <v>9</v>
      </c>
      <c r="C18" s="16" t="s">
        <v>90</v>
      </c>
      <c r="D18" s="15" t="s">
        <v>56</v>
      </c>
      <c r="E18" s="15" t="s">
        <v>57</v>
      </c>
      <c r="F18" s="19" t="s">
        <v>14</v>
      </c>
      <c r="G18" s="15" t="s">
        <v>79</v>
      </c>
      <c r="H18" s="29">
        <f>H8*30.2%</f>
        <v>172891.72934000002</v>
      </c>
      <c r="I18" s="29">
        <f>I8*30.2%</f>
        <v>172891.72934000002</v>
      </c>
      <c r="J18" s="29">
        <f>J8*30.2%</f>
        <v>172891.72934000002</v>
      </c>
      <c r="K18" s="25"/>
      <c r="L18" s="25"/>
      <c r="M18" s="25"/>
      <c r="N18" s="6"/>
      <c r="O18" s="6"/>
      <c r="P18" s="6"/>
    </row>
    <row r="19" spans="1:13" ht="12.75">
      <c r="A19" s="34" t="s">
        <v>15</v>
      </c>
      <c r="B19" s="35"/>
      <c r="C19" s="35"/>
      <c r="D19" s="35"/>
      <c r="E19" s="35"/>
      <c r="F19" s="35"/>
      <c r="G19" s="36"/>
      <c r="H19" s="1">
        <f>SUM(H20:H22)</f>
        <v>174128.64</v>
      </c>
      <c r="I19" s="1">
        <f>SUM(I20:I22)</f>
        <v>124128.64</v>
      </c>
      <c r="J19" s="1">
        <f>SUM(J20:J22)</f>
        <v>74128.64</v>
      </c>
      <c r="K19" s="23"/>
      <c r="L19" s="23"/>
      <c r="M19" s="23"/>
    </row>
    <row r="20" spans="1:13" ht="25.5">
      <c r="A20" s="2" t="s">
        <v>8</v>
      </c>
      <c r="B20" s="2" t="s">
        <v>9</v>
      </c>
      <c r="C20" s="2" t="s">
        <v>73</v>
      </c>
      <c r="D20" s="2" t="s">
        <v>56</v>
      </c>
      <c r="E20" s="2" t="s">
        <v>57</v>
      </c>
      <c r="F20" s="2" t="s">
        <v>16</v>
      </c>
      <c r="G20" s="2" t="s">
        <v>17</v>
      </c>
      <c r="H20" s="27">
        <v>24128.64</v>
      </c>
      <c r="I20" s="27">
        <v>24128.64</v>
      </c>
      <c r="J20" s="27">
        <v>24128.64</v>
      </c>
      <c r="K20" s="24"/>
      <c r="L20" s="24"/>
      <c r="M20" s="24"/>
    </row>
    <row r="21" spans="1:13" ht="25.5">
      <c r="A21" s="2" t="s">
        <v>8</v>
      </c>
      <c r="B21" s="2" t="s">
        <v>9</v>
      </c>
      <c r="C21" s="2" t="s">
        <v>73</v>
      </c>
      <c r="D21" s="2" t="s">
        <v>56</v>
      </c>
      <c r="E21" s="2" t="s">
        <v>57</v>
      </c>
      <c r="F21" s="2" t="s">
        <v>16</v>
      </c>
      <c r="G21" s="2" t="s">
        <v>95</v>
      </c>
      <c r="H21" s="27">
        <v>0</v>
      </c>
      <c r="I21" s="27">
        <v>0</v>
      </c>
      <c r="J21" s="27">
        <v>0</v>
      </c>
      <c r="K21" s="24"/>
      <c r="L21" s="24"/>
      <c r="M21" s="24"/>
    </row>
    <row r="22" spans="1:13" ht="25.5">
      <c r="A22" s="19" t="s">
        <v>8</v>
      </c>
      <c r="B22" s="19" t="s">
        <v>9</v>
      </c>
      <c r="C22" s="16" t="s">
        <v>89</v>
      </c>
      <c r="D22" s="19" t="s">
        <v>56</v>
      </c>
      <c r="E22" s="19" t="s">
        <v>57</v>
      </c>
      <c r="F22" s="19" t="s">
        <v>16</v>
      </c>
      <c r="G22" s="19" t="s">
        <v>75</v>
      </c>
      <c r="H22" s="14">
        <f>100000+50000</f>
        <v>150000</v>
      </c>
      <c r="I22" s="14">
        <v>100000</v>
      </c>
      <c r="J22" s="14">
        <v>50000</v>
      </c>
      <c r="K22" s="25"/>
      <c r="L22" s="25"/>
      <c r="M22" s="25"/>
    </row>
    <row r="23" spans="1:13" ht="12.75">
      <c r="A23" s="34" t="s">
        <v>18</v>
      </c>
      <c r="B23" s="35"/>
      <c r="C23" s="35"/>
      <c r="D23" s="35"/>
      <c r="E23" s="35"/>
      <c r="F23" s="35"/>
      <c r="G23" s="36"/>
      <c r="H23" s="1">
        <f>SUM(H24:H27)</f>
        <v>51100</v>
      </c>
      <c r="I23" s="1">
        <f>SUM(I24:I27)</f>
        <v>31100</v>
      </c>
      <c r="J23" s="1">
        <f>SUM(J24:J27)</f>
        <v>21100</v>
      </c>
      <c r="K23" s="23"/>
      <c r="L23" s="23"/>
      <c r="M23" s="23"/>
    </row>
    <row r="24" spans="1:13" ht="25.5">
      <c r="A24" s="3" t="s">
        <v>8</v>
      </c>
      <c r="B24" s="3" t="s">
        <v>9</v>
      </c>
      <c r="C24" s="3" t="s">
        <v>73</v>
      </c>
      <c r="D24" s="3" t="s">
        <v>56</v>
      </c>
      <c r="E24" s="3" t="s">
        <v>57</v>
      </c>
      <c r="F24" s="3" t="s">
        <v>19</v>
      </c>
      <c r="G24" s="3" t="s">
        <v>19</v>
      </c>
      <c r="H24" s="27">
        <v>0</v>
      </c>
      <c r="I24" s="27">
        <v>0</v>
      </c>
      <c r="J24" s="27">
        <v>0</v>
      </c>
      <c r="K24" s="24"/>
      <c r="L24" s="24"/>
      <c r="M24" s="24"/>
    </row>
    <row r="25" spans="1:13" ht="25.5">
      <c r="A25" s="3" t="s">
        <v>8</v>
      </c>
      <c r="B25" s="3" t="s">
        <v>9</v>
      </c>
      <c r="C25" s="3" t="s">
        <v>73</v>
      </c>
      <c r="D25" s="3" t="s">
        <v>56</v>
      </c>
      <c r="E25" s="3" t="s">
        <v>57</v>
      </c>
      <c r="F25" s="3" t="s">
        <v>19</v>
      </c>
      <c r="G25" s="3" t="s">
        <v>96</v>
      </c>
      <c r="H25" s="27">
        <v>0</v>
      </c>
      <c r="I25" s="27">
        <v>0</v>
      </c>
      <c r="J25" s="27">
        <v>0</v>
      </c>
      <c r="K25" s="24"/>
      <c r="L25" s="24"/>
      <c r="M25" s="24"/>
    </row>
    <row r="26" spans="1:13" ht="25.5">
      <c r="A26" s="15" t="s">
        <v>8</v>
      </c>
      <c r="B26" s="15" t="s">
        <v>9</v>
      </c>
      <c r="C26" s="16" t="s">
        <v>89</v>
      </c>
      <c r="D26" s="15" t="s">
        <v>56</v>
      </c>
      <c r="E26" s="15" t="s">
        <v>57</v>
      </c>
      <c r="F26" s="15" t="s">
        <v>19</v>
      </c>
      <c r="G26" s="15" t="s">
        <v>19</v>
      </c>
      <c r="H26" s="14">
        <f>30000+20000</f>
        <v>50000</v>
      </c>
      <c r="I26" s="14">
        <v>30000</v>
      </c>
      <c r="J26" s="14">
        <v>20000</v>
      </c>
      <c r="K26" s="25"/>
      <c r="L26" s="25"/>
      <c r="M26" s="25"/>
    </row>
    <row r="27" spans="1:13" ht="25.5">
      <c r="A27" s="15" t="s">
        <v>8</v>
      </c>
      <c r="B27" s="15" t="s">
        <v>9</v>
      </c>
      <c r="C27" s="16" t="s">
        <v>90</v>
      </c>
      <c r="D27" s="15" t="s">
        <v>56</v>
      </c>
      <c r="E27" s="15" t="s">
        <v>57</v>
      </c>
      <c r="F27" s="15" t="s">
        <v>19</v>
      </c>
      <c r="G27" s="15" t="s">
        <v>19</v>
      </c>
      <c r="H27" s="29">
        <v>1100</v>
      </c>
      <c r="I27" s="29">
        <v>1100</v>
      </c>
      <c r="J27" s="29">
        <v>1100</v>
      </c>
      <c r="K27" s="25"/>
      <c r="L27" s="25"/>
      <c r="M27" s="25"/>
    </row>
    <row r="28" spans="1:13" ht="12.75">
      <c r="A28" s="34" t="s">
        <v>20</v>
      </c>
      <c r="B28" s="35"/>
      <c r="C28" s="35"/>
      <c r="D28" s="35"/>
      <c r="E28" s="35"/>
      <c r="F28" s="35"/>
      <c r="G28" s="36"/>
      <c r="H28" s="1">
        <f>SUM(H29:H37)</f>
        <v>1883891.38</v>
      </c>
      <c r="I28" s="1">
        <f>SUM(I29:I37)</f>
        <v>1883891.38</v>
      </c>
      <c r="J28" s="1">
        <f>SUM(J29:J37)</f>
        <v>2183891.38</v>
      </c>
      <c r="K28" s="23"/>
      <c r="L28" s="23"/>
      <c r="M28" s="23"/>
    </row>
    <row r="29" spans="1:13" ht="25.5">
      <c r="A29" s="2" t="s">
        <v>8</v>
      </c>
      <c r="B29" s="2" t="s">
        <v>9</v>
      </c>
      <c r="C29" s="2" t="s">
        <v>73</v>
      </c>
      <c r="D29" s="2" t="s">
        <v>56</v>
      </c>
      <c r="E29" s="2" t="s">
        <v>57</v>
      </c>
      <c r="F29" s="2" t="s">
        <v>21</v>
      </c>
      <c r="G29" s="2" t="s">
        <v>22</v>
      </c>
      <c r="H29" s="27">
        <v>8127.4</v>
      </c>
      <c r="I29" s="27">
        <v>8127.4</v>
      </c>
      <c r="J29" s="27">
        <v>8127.4</v>
      </c>
      <c r="K29" s="24"/>
      <c r="L29" s="24"/>
      <c r="M29" s="24"/>
    </row>
    <row r="30" spans="1:20" ht="25.5">
      <c r="A30" s="2" t="s">
        <v>8</v>
      </c>
      <c r="B30" s="2" t="s">
        <v>9</v>
      </c>
      <c r="C30" s="2" t="s">
        <v>73</v>
      </c>
      <c r="D30" s="2" t="s">
        <v>56</v>
      </c>
      <c r="E30" s="2" t="s">
        <v>57</v>
      </c>
      <c r="F30" s="2" t="s">
        <v>21</v>
      </c>
      <c r="G30" s="3" t="s">
        <v>53</v>
      </c>
      <c r="H30" s="27">
        <v>60439.26</v>
      </c>
      <c r="I30" s="27">
        <v>60439.26</v>
      </c>
      <c r="J30" s="27">
        <v>60439.26</v>
      </c>
      <c r="K30" s="24"/>
      <c r="L30" s="24"/>
      <c r="M30" s="24"/>
      <c r="N30" s="7">
        <v>0.9</v>
      </c>
      <c r="T30" s="7">
        <v>0.1</v>
      </c>
    </row>
    <row r="31" spans="1:22" ht="25.5">
      <c r="A31" s="2" t="s">
        <v>8</v>
      </c>
      <c r="B31" s="2" t="s">
        <v>9</v>
      </c>
      <c r="C31" s="2" t="s">
        <v>73</v>
      </c>
      <c r="D31" s="2" t="s">
        <v>56</v>
      </c>
      <c r="E31" s="2" t="s">
        <v>57</v>
      </c>
      <c r="F31" s="2" t="s">
        <v>21</v>
      </c>
      <c r="G31" s="2" t="s">
        <v>23</v>
      </c>
      <c r="H31" s="27">
        <v>329909.22</v>
      </c>
      <c r="I31" s="27">
        <v>329909.22</v>
      </c>
      <c r="J31" s="27">
        <v>329909.22</v>
      </c>
      <c r="K31" s="24"/>
      <c r="L31" s="24"/>
      <c r="M31" s="24"/>
      <c r="N31" s="8">
        <f>H31*90%</f>
        <v>296918.298</v>
      </c>
      <c r="O31" s="8">
        <f>I31*90%</f>
        <v>296918.298</v>
      </c>
      <c r="P31" s="8">
        <f>J31*90%</f>
        <v>296918.298</v>
      </c>
      <c r="Q31" s="6">
        <f>N31/119</f>
        <v>2495.1117478991596</v>
      </c>
      <c r="R31" s="6">
        <f>O31/125</f>
        <v>2375.346384</v>
      </c>
      <c r="S31" s="6">
        <f>P31/126</f>
        <v>2356.4944285714287</v>
      </c>
      <c r="T31" s="5">
        <f>H31*10%</f>
        <v>32990.922</v>
      </c>
      <c r="U31" s="5">
        <f>I31*10%</f>
        <v>32990.922</v>
      </c>
      <c r="V31" s="5">
        <f>J31*10%</f>
        <v>32990.922</v>
      </c>
    </row>
    <row r="32" spans="1:19" ht="25.5">
      <c r="A32" s="2" t="s">
        <v>8</v>
      </c>
      <c r="B32" s="2" t="s">
        <v>9</v>
      </c>
      <c r="C32" s="2" t="s">
        <v>73</v>
      </c>
      <c r="D32" s="2" t="s">
        <v>56</v>
      </c>
      <c r="E32" s="2" t="s">
        <v>57</v>
      </c>
      <c r="F32" s="2" t="s">
        <v>21</v>
      </c>
      <c r="G32" s="2" t="s">
        <v>24</v>
      </c>
      <c r="H32" s="27">
        <v>94471.58</v>
      </c>
      <c r="I32" s="27">
        <v>94471.58</v>
      </c>
      <c r="J32" s="27">
        <v>94471.58</v>
      </c>
      <c r="K32" s="24"/>
      <c r="L32" s="24"/>
      <c r="M32" s="24"/>
      <c r="N32" s="7">
        <v>0.5</v>
      </c>
      <c r="Q32" s="5"/>
      <c r="R32" s="5"/>
      <c r="S32" s="5"/>
    </row>
    <row r="33" spans="1:22" ht="25.5">
      <c r="A33" s="2" t="s">
        <v>8</v>
      </c>
      <c r="B33" s="2" t="s">
        <v>9</v>
      </c>
      <c r="C33" s="2" t="s">
        <v>73</v>
      </c>
      <c r="D33" s="2" t="s">
        <v>56</v>
      </c>
      <c r="E33" s="2" t="s">
        <v>57</v>
      </c>
      <c r="F33" s="2" t="s">
        <v>21</v>
      </c>
      <c r="G33" s="2" t="s">
        <v>25</v>
      </c>
      <c r="H33" s="27">
        <v>572711.52</v>
      </c>
      <c r="I33" s="27">
        <v>572711.52</v>
      </c>
      <c r="J33" s="27">
        <v>772711.52</v>
      </c>
      <c r="K33" s="24"/>
      <c r="L33" s="24"/>
      <c r="M33" s="24"/>
      <c r="N33" s="5">
        <f>H33*50%</f>
        <v>286355.76</v>
      </c>
      <c r="O33" s="5">
        <f>I33*50%</f>
        <v>286355.76</v>
      </c>
      <c r="P33" s="5">
        <f>J33*50%</f>
        <v>386355.76</v>
      </c>
      <c r="Q33" s="6">
        <f>N33/119</f>
        <v>2406.350924369748</v>
      </c>
      <c r="R33" s="6">
        <f>O33/125</f>
        <v>2290.8460800000003</v>
      </c>
      <c r="S33" s="6">
        <f>P33/126</f>
        <v>3066.3155555555554</v>
      </c>
      <c r="T33" s="5">
        <f>H33*50%</f>
        <v>286355.76</v>
      </c>
      <c r="U33" s="5">
        <f>I33*50%</f>
        <v>286355.76</v>
      </c>
      <c r="V33" s="5">
        <f>J33*50%</f>
        <v>386355.76</v>
      </c>
    </row>
    <row r="34" spans="1:22" ht="25.5">
      <c r="A34" s="2" t="s">
        <v>8</v>
      </c>
      <c r="B34" s="2" t="s">
        <v>9</v>
      </c>
      <c r="C34" s="2" t="s">
        <v>73</v>
      </c>
      <c r="D34" s="2" t="s">
        <v>56</v>
      </c>
      <c r="E34" s="2" t="s">
        <v>57</v>
      </c>
      <c r="F34" s="2" t="s">
        <v>21</v>
      </c>
      <c r="G34" s="2" t="s">
        <v>97</v>
      </c>
      <c r="H34" s="27">
        <v>446314.69</v>
      </c>
      <c r="I34" s="27">
        <v>446314.69</v>
      </c>
      <c r="J34" s="27">
        <v>546314.69</v>
      </c>
      <c r="K34" s="24"/>
      <c r="L34" s="24"/>
      <c r="M34" s="24"/>
      <c r="N34" s="5"/>
      <c r="O34" s="5"/>
      <c r="P34" s="5"/>
      <c r="Q34" s="6"/>
      <c r="R34" s="6"/>
      <c r="S34" s="6"/>
      <c r="T34" s="5"/>
      <c r="U34" s="5"/>
      <c r="V34" s="5"/>
    </row>
    <row r="35" spans="1:22" ht="25.5">
      <c r="A35" s="2" t="s">
        <v>8</v>
      </c>
      <c r="B35" s="2" t="s">
        <v>9</v>
      </c>
      <c r="C35" s="2" t="s">
        <v>73</v>
      </c>
      <c r="D35" s="2" t="s">
        <v>56</v>
      </c>
      <c r="E35" s="2" t="s">
        <v>57</v>
      </c>
      <c r="F35" s="2" t="s">
        <v>21</v>
      </c>
      <c r="G35" s="2" t="s">
        <v>98</v>
      </c>
      <c r="H35" s="27">
        <v>32228.49</v>
      </c>
      <c r="I35" s="27">
        <v>32228.49</v>
      </c>
      <c r="J35" s="27">
        <v>32228.49</v>
      </c>
      <c r="K35" s="24"/>
      <c r="L35" s="24"/>
      <c r="M35" s="24"/>
      <c r="N35" s="5"/>
      <c r="O35" s="5"/>
      <c r="P35" s="5"/>
      <c r="Q35" s="6"/>
      <c r="R35" s="6"/>
      <c r="S35" s="6"/>
      <c r="T35" s="5"/>
      <c r="U35" s="5"/>
      <c r="V35" s="5"/>
    </row>
    <row r="36" spans="1:22" ht="25.5">
      <c r="A36" s="2" t="s">
        <v>8</v>
      </c>
      <c r="B36" s="2" t="s">
        <v>9</v>
      </c>
      <c r="C36" s="2" t="s">
        <v>73</v>
      </c>
      <c r="D36" s="2" t="s">
        <v>56</v>
      </c>
      <c r="E36" s="2" t="s">
        <v>57</v>
      </c>
      <c r="F36" s="2" t="s">
        <v>21</v>
      </c>
      <c r="G36" s="3" t="s">
        <v>99</v>
      </c>
      <c r="H36" s="27">
        <v>163866.07</v>
      </c>
      <c r="I36" s="27">
        <v>163866.07</v>
      </c>
      <c r="J36" s="27">
        <v>163866.07</v>
      </c>
      <c r="K36" s="24"/>
      <c r="L36" s="24"/>
      <c r="M36" s="24"/>
      <c r="N36" s="5"/>
      <c r="O36" s="5"/>
      <c r="P36" s="5"/>
      <c r="Q36" s="6"/>
      <c r="R36" s="6"/>
      <c r="S36" s="6"/>
      <c r="T36" s="5"/>
      <c r="U36" s="5"/>
      <c r="V36" s="5"/>
    </row>
    <row r="37" spans="1:22" ht="25.5">
      <c r="A37" s="2" t="s">
        <v>8</v>
      </c>
      <c r="B37" s="2" t="s">
        <v>9</v>
      </c>
      <c r="C37" s="2" t="s">
        <v>73</v>
      </c>
      <c r="D37" s="2" t="s">
        <v>56</v>
      </c>
      <c r="E37" s="2" t="s">
        <v>57</v>
      </c>
      <c r="F37" s="2" t="s">
        <v>21</v>
      </c>
      <c r="G37" s="2" t="s">
        <v>100</v>
      </c>
      <c r="H37" s="27">
        <v>175823.15</v>
      </c>
      <c r="I37" s="27">
        <v>175823.15</v>
      </c>
      <c r="J37" s="27">
        <v>175823.15</v>
      </c>
      <c r="K37" s="24"/>
      <c r="L37" s="24"/>
      <c r="M37" s="24"/>
      <c r="N37" s="5"/>
      <c r="O37" s="5"/>
      <c r="P37" s="5"/>
      <c r="Q37" s="6"/>
      <c r="R37" s="6"/>
      <c r="S37" s="6"/>
      <c r="T37" s="5"/>
      <c r="U37" s="5"/>
      <c r="V37" s="5"/>
    </row>
    <row r="38" spans="1:13" ht="12.75" customHeight="1">
      <c r="A38" s="34" t="s">
        <v>26</v>
      </c>
      <c r="B38" s="35"/>
      <c r="C38" s="35"/>
      <c r="D38" s="35"/>
      <c r="E38" s="35"/>
      <c r="F38" s="35"/>
      <c r="G38" s="36"/>
      <c r="H38" s="1">
        <f>SUM(H39:H47)</f>
        <v>127151.96</v>
      </c>
      <c r="I38" s="1">
        <f>SUM(I39:I47)</f>
        <v>127151.96</v>
      </c>
      <c r="J38" s="1">
        <f>SUM(J39:J47)</f>
        <v>127151.96</v>
      </c>
      <c r="K38" s="23"/>
      <c r="L38" s="23"/>
      <c r="M38" s="23"/>
    </row>
    <row r="39" spans="1:13" ht="38.25">
      <c r="A39" s="2" t="s">
        <v>8</v>
      </c>
      <c r="B39" s="2" t="s">
        <v>9</v>
      </c>
      <c r="C39" s="2" t="s">
        <v>73</v>
      </c>
      <c r="D39" s="2" t="s">
        <v>56</v>
      </c>
      <c r="E39" s="2" t="s">
        <v>57</v>
      </c>
      <c r="F39" s="2" t="s">
        <v>27</v>
      </c>
      <c r="G39" s="2" t="s">
        <v>49</v>
      </c>
      <c r="H39" s="27">
        <v>0</v>
      </c>
      <c r="I39" s="27">
        <v>0</v>
      </c>
      <c r="J39" s="27">
        <v>0</v>
      </c>
      <c r="K39" s="24"/>
      <c r="L39" s="24"/>
      <c r="M39" s="24"/>
    </row>
    <row r="40" spans="1:13" ht="38.25">
      <c r="A40" s="2" t="s">
        <v>8</v>
      </c>
      <c r="B40" s="2" t="s">
        <v>9</v>
      </c>
      <c r="C40" s="2" t="s">
        <v>73</v>
      </c>
      <c r="D40" s="2" t="s">
        <v>56</v>
      </c>
      <c r="E40" s="2" t="s">
        <v>57</v>
      </c>
      <c r="F40" s="2" t="s">
        <v>27</v>
      </c>
      <c r="G40" s="3" t="s">
        <v>63</v>
      </c>
      <c r="H40" s="27">
        <v>0</v>
      </c>
      <c r="I40" s="27">
        <v>0</v>
      </c>
      <c r="J40" s="27">
        <v>0</v>
      </c>
      <c r="K40" s="24"/>
      <c r="L40" s="24"/>
      <c r="M40" s="24"/>
    </row>
    <row r="41" spans="1:13" ht="38.25">
      <c r="A41" s="2" t="s">
        <v>8</v>
      </c>
      <c r="B41" s="2" t="s">
        <v>9</v>
      </c>
      <c r="C41" s="2" t="s">
        <v>73</v>
      </c>
      <c r="D41" s="2" t="s">
        <v>56</v>
      </c>
      <c r="E41" s="2" t="s">
        <v>57</v>
      </c>
      <c r="F41" s="2" t="s">
        <v>27</v>
      </c>
      <c r="G41" s="2" t="s">
        <v>28</v>
      </c>
      <c r="H41" s="27">
        <v>7051.96</v>
      </c>
      <c r="I41" s="27">
        <v>7051.96</v>
      </c>
      <c r="J41" s="27">
        <v>7051.96</v>
      </c>
      <c r="K41" s="24"/>
      <c r="L41" s="24"/>
      <c r="M41" s="24"/>
    </row>
    <row r="42" spans="1:13" ht="38.25">
      <c r="A42" s="2" t="s">
        <v>8</v>
      </c>
      <c r="B42" s="2" t="s">
        <v>9</v>
      </c>
      <c r="C42" s="2" t="s">
        <v>73</v>
      </c>
      <c r="D42" s="2" t="s">
        <v>56</v>
      </c>
      <c r="E42" s="2" t="s">
        <v>57</v>
      </c>
      <c r="F42" s="2" t="s">
        <v>27</v>
      </c>
      <c r="G42" s="3" t="s">
        <v>58</v>
      </c>
      <c r="H42" s="27">
        <v>0</v>
      </c>
      <c r="I42" s="27">
        <v>0</v>
      </c>
      <c r="J42" s="27">
        <v>0</v>
      </c>
      <c r="K42" s="24"/>
      <c r="L42" s="24"/>
      <c r="M42" s="24"/>
    </row>
    <row r="43" spans="1:13" ht="38.25">
      <c r="A43" s="2" t="s">
        <v>8</v>
      </c>
      <c r="B43" s="2" t="s">
        <v>9</v>
      </c>
      <c r="C43" s="2" t="s">
        <v>73</v>
      </c>
      <c r="D43" s="2" t="s">
        <v>56</v>
      </c>
      <c r="E43" s="2" t="s">
        <v>57</v>
      </c>
      <c r="F43" s="2" t="s">
        <v>27</v>
      </c>
      <c r="G43" s="2" t="s">
        <v>29</v>
      </c>
      <c r="H43" s="27">
        <v>104700</v>
      </c>
      <c r="I43" s="27">
        <v>104700</v>
      </c>
      <c r="J43" s="27">
        <v>104700</v>
      </c>
      <c r="K43" s="24"/>
      <c r="L43" s="24"/>
      <c r="M43" s="24"/>
    </row>
    <row r="44" spans="1:13" ht="38.25" customHeight="1">
      <c r="A44" s="2" t="s">
        <v>8</v>
      </c>
      <c r="B44" s="2" t="s">
        <v>9</v>
      </c>
      <c r="C44" s="2" t="s">
        <v>73</v>
      </c>
      <c r="D44" s="2" t="s">
        <v>56</v>
      </c>
      <c r="E44" s="2" t="s">
        <v>57</v>
      </c>
      <c r="F44" s="2" t="s">
        <v>27</v>
      </c>
      <c r="G44" s="2" t="s">
        <v>30</v>
      </c>
      <c r="H44" s="28">
        <v>0</v>
      </c>
      <c r="I44" s="28">
        <v>0</v>
      </c>
      <c r="J44" s="28">
        <v>0</v>
      </c>
      <c r="K44" s="24"/>
      <c r="L44" s="24"/>
      <c r="M44" s="24"/>
    </row>
    <row r="45" spans="1:13" ht="38.25">
      <c r="A45" s="3" t="s">
        <v>8</v>
      </c>
      <c r="B45" s="3" t="s">
        <v>9</v>
      </c>
      <c r="C45" s="2" t="s">
        <v>73</v>
      </c>
      <c r="D45" s="3" t="s">
        <v>56</v>
      </c>
      <c r="E45" s="3" t="s">
        <v>57</v>
      </c>
      <c r="F45" s="3" t="s">
        <v>27</v>
      </c>
      <c r="G45" s="9" t="s">
        <v>67</v>
      </c>
      <c r="H45" s="28">
        <v>15400</v>
      </c>
      <c r="I45" s="28">
        <v>15400</v>
      </c>
      <c r="J45" s="28">
        <v>15400</v>
      </c>
      <c r="K45" s="24"/>
      <c r="L45" s="24"/>
      <c r="M45" s="24"/>
    </row>
    <row r="46" spans="1:13" ht="38.25">
      <c r="A46" s="3" t="s">
        <v>8</v>
      </c>
      <c r="B46" s="3" t="s">
        <v>9</v>
      </c>
      <c r="C46" s="2" t="s">
        <v>73</v>
      </c>
      <c r="D46" s="3" t="s">
        <v>56</v>
      </c>
      <c r="E46" s="3" t="s">
        <v>57</v>
      </c>
      <c r="F46" s="3" t="s">
        <v>27</v>
      </c>
      <c r="G46" s="9" t="s">
        <v>69</v>
      </c>
      <c r="H46" s="28">
        <v>0</v>
      </c>
      <c r="I46" s="28">
        <v>0</v>
      </c>
      <c r="J46" s="28">
        <v>0</v>
      </c>
      <c r="K46" s="24"/>
      <c r="L46" s="24"/>
      <c r="M46" s="24"/>
    </row>
    <row r="47" spans="1:13" ht="38.25">
      <c r="A47" s="3" t="s">
        <v>8</v>
      </c>
      <c r="B47" s="3" t="s">
        <v>9</v>
      </c>
      <c r="C47" s="2" t="s">
        <v>73</v>
      </c>
      <c r="D47" s="3" t="s">
        <v>56</v>
      </c>
      <c r="E47" s="3" t="s">
        <v>57</v>
      </c>
      <c r="F47" s="3" t="s">
        <v>27</v>
      </c>
      <c r="G47" s="2" t="s">
        <v>101</v>
      </c>
      <c r="H47" s="28">
        <v>0</v>
      </c>
      <c r="I47" s="28">
        <v>0</v>
      </c>
      <c r="J47" s="28">
        <v>0</v>
      </c>
      <c r="K47" s="24"/>
      <c r="L47" s="24"/>
      <c r="M47" s="24"/>
    </row>
    <row r="48" spans="1:13" ht="12.75">
      <c r="A48" s="34" t="s">
        <v>31</v>
      </c>
      <c r="B48" s="35"/>
      <c r="C48" s="35"/>
      <c r="D48" s="35"/>
      <c r="E48" s="35"/>
      <c r="F48" s="35"/>
      <c r="G48" s="36"/>
      <c r="H48" s="1">
        <f>SUM(H49:H68)</f>
        <v>269957.11</v>
      </c>
      <c r="I48" s="1">
        <f>SUM(I49:I68)</f>
        <v>149957.11</v>
      </c>
      <c r="J48" s="1">
        <f>SUM(J49:J68)</f>
        <v>139957.11</v>
      </c>
      <c r="K48" s="23"/>
      <c r="L48" s="23"/>
      <c r="M48" s="23"/>
    </row>
    <row r="49" spans="1:13" ht="25.5">
      <c r="A49" s="2" t="s">
        <v>8</v>
      </c>
      <c r="B49" s="2" t="s">
        <v>9</v>
      </c>
      <c r="C49" s="2" t="s">
        <v>73</v>
      </c>
      <c r="D49" s="2" t="s">
        <v>56</v>
      </c>
      <c r="E49" s="2" t="s">
        <v>57</v>
      </c>
      <c r="F49" s="2" t="s">
        <v>32</v>
      </c>
      <c r="G49" s="2" t="s">
        <v>33</v>
      </c>
      <c r="H49" s="27">
        <v>2819.11</v>
      </c>
      <c r="I49" s="27">
        <v>2819.11</v>
      </c>
      <c r="J49" s="27">
        <v>2819.11</v>
      </c>
      <c r="K49" s="24"/>
      <c r="L49" s="24"/>
      <c r="M49" s="24"/>
    </row>
    <row r="50" spans="1:13" ht="38.25">
      <c r="A50" s="2" t="s">
        <v>8</v>
      </c>
      <c r="B50" s="2" t="s">
        <v>9</v>
      </c>
      <c r="C50" s="2" t="s">
        <v>73</v>
      </c>
      <c r="D50" s="2" t="s">
        <v>56</v>
      </c>
      <c r="E50" s="2" t="s">
        <v>57</v>
      </c>
      <c r="F50" s="2" t="s">
        <v>32</v>
      </c>
      <c r="G50" s="2" t="s">
        <v>55</v>
      </c>
      <c r="H50" s="27">
        <v>0</v>
      </c>
      <c r="I50" s="27">
        <v>0</v>
      </c>
      <c r="J50" s="27">
        <v>0</v>
      </c>
      <c r="K50" s="24"/>
      <c r="L50" s="24"/>
      <c r="M50" s="24"/>
    </row>
    <row r="51" spans="1:13" ht="25.5">
      <c r="A51" s="2" t="s">
        <v>8</v>
      </c>
      <c r="B51" s="2" t="s">
        <v>9</v>
      </c>
      <c r="C51" s="2" t="s">
        <v>73</v>
      </c>
      <c r="D51" s="2" t="s">
        <v>56</v>
      </c>
      <c r="E51" s="2" t="s">
        <v>57</v>
      </c>
      <c r="F51" s="2" t="s">
        <v>32</v>
      </c>
      <c r="G51" s="2" t="s">
        <v>54</v>
      </c>
      <c r="H51" s="27">
        <v>1500</v>
      </c>
      <c r="I51" s="27">
        <v>1500</v>
      </c>
      <c r="J51" s="27">
        <v>1500</v>
      </c>
      <c r="K51" s="24"/>
      <c r="L51" s="24"/>
      <c r="M51" s="24"/>
    </row>
    <row r="52" spans="1:13" ht="38.25">
      <c r="A52" s="2" t="s">
        <v>8</v>
      </c>
      <c r="B52" s="2" t="s">
        <v>9</v>
      </c>
      <c r="C52" s="2" t="s">
        <v>73</v>
      </c>
      <c r="D52" s="2" t="s">
        <v>56</v>
      </c>
      <c r="E52" s="2" t="s">
        <v>57</v>
      </c>
      <c r="F52" s="2" t="s">
        <v>32</v>
      </c>
      <c r="G52" s="2" t="s">
        <v>59</v>
      </c>
      <c r="H52" s="27">
        <v>0</v>
      </c>
      <c r="I52" s="27">
        <v>0</v>
      </c>
      <c r="J52" s="27">
        <v>0</v>
      </c>
      <c r="K52" s="24"/>
      <c r="L52" s="24"/>
      <c r="M52" s="24"/>
    </row>
    <row r="53" spans="1:13" ht="25.5">
      <c r="A53" s="2" t="s">
        <v>8</v>
      </c>
      <c r="B53" s="2" t="s">
        <v>9</v>
      </c>
      <c r="C53" s="2" t="s">
        <v>73</v>
      </c>
      <c r="D53" s="2" t="s">
        <v>56</v>
      </c>
      <c r="E53" s="2" t="s">
        <v>57</v>
      </c>
      <c r="F53" s="2" t="s">
        <v>32</v>
      </c>
      <c r="G53" s="2" t="s">
        <v>36</v>
      </c>
      <c r="H53" s="27">
        <f>35695-1240</f>
        <v>34455</v>
      </c>
      <c r="I53" s="27">
        <f>35695-1240</f>
        <v>34455</v>
      </c>
      <c r="J53" s="27">
        <f>35695-1240</f>
        <v>34455</v>
      </c>
      <c r="K53" s="24"/>
      <c r="L53" s="24"/>
      <c r="M53" s="24"/>
    </row>
    <row r="54" spans="1:13" ht="38.25">
      <c r="A54" s="2" t="s">
        <v>8</v>
      </c>
      <c r="B54" s="2" t="s">
        <v>9</v>
      </c>
      <c r="C54" s="2" t="s">
        <v>73</v>
      </c>
      <c r="D54" s="2" t="s">
        <v>56</v>
      </c>
      <c r="E54" s="2" t="s">
        <v>57</v>
      </c>
      <c r="F54" s="2" t="s">
        <v>32</v>
      </c>
      <c r="G54" s="2" t="s">
        <v>50</v>
      </c>
      <c r="H54" s="28">
        <v>10540</v>
      </c>
      <c r="I54" s="28">
        <v>10540</v>
      </c>
      <c r="J54" s="28">
        <v>10540</v>
      </c>
      <c r="K54" s="24"/>
      <c r="L54" s="24"/>
      <c r="M54" s="24"/>
    </row>
    <row r="55" spans="1:13" ht="25.5">
      <c r="A55" s="2" t="s">
        <v>8</v>
      </c>
      <c r="B55" s="2" t="s">
        <v>9</v>
      </c>
      <c r="C55" s="2" t="s">
        <v>73</v>
      </c>
      <c r="D55" s="2" t="s">
        <v>56</v>
      </c>
      <c r="E55" s="2" t="s">
        <v>57</v>
      </c>
      <c r="F55" s="2" t="s">
        <v>32</v>
      </c>
      <c r="G55" s="2" t="s">
        <v>37</v>
      </c>
      <c r="H55" s="27">
        <v>33308</v>
      </c>
      <c r="I55" s="27">
        <v>33308</v>
      </c>
      <c r="J55" s="27">
        <v>33308</v>
      </c>
      <c r="K55" s="24"/>
      <c r="L55" s="24"/>
      <c r="M55" s="24"/>
    </row>
    <row r="56" spans="1:13" ht="25.5">
      <c r="A56" s="2" t="s">
        <v>8</v>
      </c>
      <c r="B56" s="2" t="s">
        <v>9</v>
      </c>
      <c r="C56" s="2" t="s">
        <v>73</v>
      </c>
      <c r="D56" s="13" t="s">
        <v>56</v>
      </c>
      <c r="E56" s="2" t="s">
        <v>57</v>
      </c>
      <c r="F56" s="2" t="s">
        <v>32</v>
      </c>
      <c r="G56" s="2" t="s">
        <v>34</v>
      </c>
      <c r="H56" s="28">
        <v>19205</v>
      </c>
      <c r="I56" s="28">
        <v>19205</v>
      </c>
      <c r="J56" s="28">
        <v>19205</v>
      </c>
      <c r="K56" s="24"/>
      <c r="L56" s="24"/>
      <c r="M56" s="24"/>
    </row>
    <row r="57" spans="1:13" ht="25.5">
      <c r="A57" s="2" t="s">
        <v>8</v>
      </c>
      <c r="B57" s="2" t="s">
        <v>9</v>
      </c>
      <c r="C57" s="2" t="s">
        <v>73</v>
      </c>
      <c r="D57" s="2" t="s">
        <v>56</v>
      </c>
      <c r="E57" s="2" t="s">
        <v>57</v>
      </c>
      <c r="F57" s="2" t="s">
        <v>32</v>
      </c>
      <c r="G57" s="2" t="s">
        <v>35</v>
      </c>
      <c r="H57" s="28">
        <v>3630</v>
      </c>
      <c r="I57" s="28">
        <v>3630</v>
      </c>
      <c r="J57" s="28">
        <v>3630</v>
      </c>
      <c r="K57" s="24"/>
      <c r="L57" s="24"/>
      <c r="M57" s="24"/>
    </row>
    <row r="58" spans="1:13" ht="38.25">
      <c r="A58" s="2" t="s">
        <v>8</v>
      </c>
      <c r="B58" s="2" t="s">
        <v>9</v>
      </c>
      <c r="C58" s="2" t="s">
        <v>73</v>
      </c>
      <c r="D58" s="2" t="s">
        <v>56</v>
      </c>
      <c r="E58" s="2" t="s">
        <v>57</v>
      </c>
      <c r="F58" s="2" t="s">
        <v>32</v>
      </c>
      <c r="G58" s="2" t="s">
        <v>51</v>
      </c>
      <c r="H58" s="28">
        <v>0</v>
      </c>
      <c r="I58" s="28">
        <v>0</v>
      </c>
      <c r="J58" s="28">
        <v>0</v>
      </c>
      <c r="K58" s="24"/>
      <c r="L58" s="24"/>
      <c r="M58" s="24"/>
    </row>
    <row r="59" spans="1:13" ht="25.5">
      <c r="A59" s="3" t="s">
        <v>8</v>
      </c>
      <c r="B59" s="3" t="s">
        <v>9</v>
      </c>
      <c r="C59" s="2" t="s">
        <v>73</v>
      </c>
      <c r="D59" s="3" t="s">
        <v>56</v>
      </c>
      <c r="E59" s="3" t="s">
        <v>57</v>
      </c>
      <c r="F59" s="3" t="s">
        <v>32</v>
      </c>
      <c r="G59" s="3" t="s">
        <v>64</v>
      </c>
      <c r="H59" s="28">
        <v>0</v>
      </c>
      <c r="I59" s="28">
        <v>0</v>
      </c>
      <c r="J59" s="28">
        <v>0</v>
      </c>
      <c r="K59" s="24"/>
      <c r="L59" s="24"/>
      <c r="M59" s="24"/>
    </row>
    <row r="60" spans="1:13" ht="25.5">
      <c r="A60" s="3" t="s">
        <v>8</v>
      </c>
      <c r="B60" s="3" t="s">
        <v>9</v>
      </c>
      <c r="C60" s="2" t="s">
        <v>73</v>
      </c>
      <c r="D60" s="3" t="s">
        <v>56</v>
      </c>
      <c r="E60" s="3" t="s">
        <v>57</v>
      </c>
      <c r="F60" s="3" t="s">
        <v>32</v>
      </c>
      <c r="G60" s="9" t="s">
        <v>70</v>
      </c>
      <c r="H60" s="28">
        <v>0</v>
      </c>
      <c r="I60" s="28">
        <v>0</v>
      </c>
      <c r="J60" s="28">
        <v>0</v>
      </c>
      <c r="K60" s="24"/>
      <c r="L60" s="24"/>
      <c r="M60" s="24"/>
    </row>
    <row r="61" spans="1:13" ht="38.25">
      <c r="A61" s="3" t="s">
        <v>8</v>
      </c>
      <c r="B61" s="3" t="s">
        <v>9</v>
      </c>
      <c r="C61" s="2" t="s">
        <v>73</v>
      </c>
      <c r="D61" s="3" t="s">
        <v>56</v>
      </c>
      <c r="E61" s="3" t="s">
        <v>57</v>
      </c>
      <c r="F61" s="3" t="s">
        <v>32</v>
      </c>
      <c r="G61" s="9" t="s">
        <v>72</v>
      </c>
      <c r="H61" s="28">
        <v>0</v>
      </c>
      <c r="I61" s="28">
        <v>0</v>
      </c>
      <c r="J61" s="28">
        <v>0</v>
      </c>
      <c r="K61" s="24"/>
      <c r="L61" s="24"/>
      <c r="M61" s="24"/>
    </row>
    <row r="62" spans="1:13" ht="38.25">
      <c r="A62" s="3" t="s">
        <v>8</v>
      </c>
      <c r="B62" s="3" t="s">
        <v>9</v>
      </c>
      <c r="C62" s="2" t="s">
        <v>73</v>
      </c>
      <c r="D62" s="3" t="s">
        <v>56</v>
      </c>
      <c r="E62" s="3" t="s">
        <v>57</v>
      </c>
      <c r="F62" s="3" t="s">
        <v>32</v>
      </c>
      <c r="G62" s="9" t="s">
        <v>102</v>
      </c>
      <c r="H62" s="28">
        <v>0</v>
      </c>
      <c r="I62" s="28">
        <v>0</v>
      </c>
      <c r="J62" s="28">
        <v>0</v>
      </c>
      <c r="K62" s="24"/>
      <c r="L62" s="24"/>
      <c r="M62" s="24"/>
    </row>
    <row r="63" spans="1:13" ht="25.5">
      <c r="A63" s="3" t="s">
        <v>8</v>
      </c>
      <c r="B63" s="3" t="s">
        <v>9</v>
      </c>
      <c r="C63" s="2" t="s">
        <v>73</v>
      </c>
      <c r="D63" s="3" t="s">
        <v>56</v>
      </c>
      <c r="E63" s="3" t="s">
        <v>57</v>
      </c>
      <c r="F63" s="3" t="s">
        <v>32</v>
      </c>
      <c r="G63" s="2" t="s">
        <v>103</v>
      </c>
      <c r="H63" s="28">
        <v>0</v>
      </c>
      <c r="I63" s="28">
        <v>0</v>
      </c>
      <c r="J63" s="28">
        <v>0</v>
      </c>
      <c r="K63" s="24"/>
      <c r="L63" s="24"/>
      <c r="M63" s="24"/>
    </row>
    <row r="64" spans="1:13" ht="38.25">
      <c r="A64" s="3" t="s">
        <v>8</v>
      </c>
      <c r="B64" s="3" t="s">
        <v>9</v>
      </c>
      <c r="C64" s="2" t="s">
        <v>73</v>
      </c>
      <c r="D64" s="3" t="s">
        <v>56</v>
      </c>
      <c r="E64" s="3" t="s">
        <v>57</v>
      </c>
      <c r="F64" s="3" t="s">
        <v>32</v>
      </c>
      <c r="G64" s="9" t="s">
        <v>104</v>
      </c>
      <c r="H64" s="28">
        <v>0</v>
      </c>
      <c r="I64" s="28">
        <v>0</v>
      </c>
      <c r="J64" s="28">
        <v>0</v>
      </c>
      <c r="K64" s="24"/>
      <c r="L64" s="24"/>
      <c r="M64" s="24"/>
    </row>
    <row r="65" spans="1:13" ht="38.25">
      <c r="A65" s="3" t="s">
        <v>8</v>
      </c>
      <c r="B65" s="3" t="s">
        <v>9</v>
      </c>
      <c r="C65" s="2" t="s">
        <v>73</v>
      </c>
      <c r="D65" s="3" t="s">
        <v>56</v>
      </c>
      <c r="E65" s="3" t="s">
        <v>57</v>
      </c>
      <c r="F65" s="3" t="s">
        <v>32</v>
      </c>
      <c r="G65" s="2" t="s">
        <v>105</v>
      </c>
      <c r="H65" s="28">
        <v>0</v>
      </c>
      <c r="I65" s="28">
        <v>0</v>
      </c>
      <c r="J65" s="28">
        <v>0</v>
      </c>
      <c r="K65" s="24"/>
      <c r="L65" s="24"/>
      <c r="M65" s="24"/>
    </row>
    <row r="66" spans="1:13" ht="38.25">
      <c r="A66" s="15" t="s">
        <v>8</v>
      </c>
      <c r="B66" s="15" t="s">
        <v>9</v>
      </c>
      <c r="C66" s="16" t="s">
        <v>89</v>
      </c>
      <c r="D66" s="15" t="s">
        <v>56</v>
      </c>
      <c r="E66" s="15" t="s">
        <v>57</v>
      </c>
      <c r="F66" s="15" t="s">
        <v>32</v>
      </c>
      <c r="G66" s="17" t="s">
        <v>81</v>
      </c>
      <c r="H66" s="14">
        <f>40000+20000</f>
        <v>60000</v>
      </c>
      <c r="I66" s="14">
        <v>40000</v>
      </c>
      <c r="J66" s="14">
        <v>30000</v>
      </c>
      <c r="K66" s="25"/>
      <c r="L66" s="25"/>
      <c r="M66" s="25"/>
    </row>
    <row r="67" spans="1:13" ht="25.5">
      <c r="A67" s="15" t="s">
        <v>8</v>
      </c>
      <c r="B67" s="15" t="s">
        <v>9</v>
      </c>
      <c r="C67" s="16" t="s">
        <v>89</v>
      </c>
      <c r="D67" s="15" t="s">
        <v>56</v>
      </c>
      <c r="E67" s="15" t="s">
        <v>57</v>
      </c>
      <c r="F67" s="15" t="s">
        <v>32</v>
      </c>
      <c r="G67" s="15" t="s">
        <v>34</v>
      </c>
      <c r="H67" s="14">
        <f>3000+100000</f>
        <v>103000</v>
      </c>
      <c r="I67" s="14">
        <v>3000</v>
      </c>
      <c r="J67" s="14">
        <v>3000</v>
      </c>
      <c r="K67" s="25"/>
      <c r="L67" s="25"/>
      <c r="M67" s="25"/>
    </row>
    <row r="68" spans="1:13" ht="38.25">
      <c r="A68" s="15" t="s">
        <v>8</v>
      </c>
      <c r="B68" s="15" t="s">
        <v>9</v>
      </c>
      <c r="C68" s="16" t="s">
        <v>90</v>
      </c>
      <c r="D68" s="15" t="s">
        <v>56</v>
      </c>
      <c r="E68" s="15" t="s">
        <v>57</v>
      </c>
      <c r="F68" s="15" t="s">
        <v>32</v>
      </c>
      <c r="G68" s="17" t="s">
        <v>81</v>
      </c>
      <c r="H68" s="29">
        <v>1500</v>
      </c>
      <c r="I68" s="29">
        <v>1500</v>
      </c>
      <c r="J68" s="29">
        <v>1500</v>
      </c>
      <c r="K68" s="25"/>
      <c r="L68" s="25"/>
      <c r="M68" s="25"/>
    </row>
    <row r="69" spans="1:13" ht="12.75">
      <c r="A69" s="34" t="s">
        <v>38</v>
      </c>
      <c r="B69" s="35"/>
      <c r="C69" s="35"/>
      <c r="D69" s="35"/>
      <c r="E69" s="35"/>
      <c r="F69" s="35"/>
      <c r="G69" s="36"/>
      <c r="H69" s="1">
        <f>SUM(H70:H74)</f>
        <v>413913</v>
      </c>
      <c r="I69" s="1">
        <f>SUM(I70:I74)</f>
        <v>413913</v>
      </c>
      <c r="J69" s="1">
        <f>SUM(J70:J74)</f>
        <v>413913</v>
      </c>
      <c r="K69" s="23"/>
      <c r="L69" s="23"/>
      <c r="M69" s="23"/>
    </row>
    <row r="70" spans="1:13" ht="12.75">
      <c r="A70" s="2" t="s">
        <v>8</v>
      </c>
      <c r="B70" s="2" t="s">
        <v>9</v>
      </c>
      <c r="C70" s="2" t="s">
        <v>73</v>
      </c>
      <c r="D70" s="2" t="s">
        <v>56</v>
      </c>
      <c r="E70" s="2" t="s">
        <v>57</v>
      </c>
      <c r="F70" s="2" t="s">
        <v>39</v>
      </c>
      <c r="G70" s="2" t="s">
        <v>40</v>
      </c>
      <c r="H70" s="28">
        <v>404157</v>
      </c>
      <c r="I70" s="28">
        <v>404157</v>
      </c>
      <c r="J70" s="28">
        <v>404157</v>
      </c>
      <c r="K70" s="24"/>
      <c r="L70" s="24"/>
      <c r="M70" s="24"/>
    </row>
    <row r="71" spans="1:13" ht="12.75">
      <c r="A71" s="2" t="s">
        <v>8</v>
      </c>
      <c r="B71" s="2" t="s">
        <v>9</v>
      </c>
      <c r="C71" s="2" t="s">
        <v>73</v>
      </c>
      <c r="D71" s="2" t="s">
        <v>56</v>
      </c>
      <c r="E71" s="2" t="s">
        <v>57</v>
      </c>
      <c r="F71" s="2" t="s">
        <v>39</v>
      </c>
      <c r="G71" s="2" t="s">
        <v>60</v>
      </c>
      <c r="H71" s="28">
        <v>8756</v>
      </c>
      <c r="I71" s="28">
        <v>8756</v>
      </c>
      <c r="J71" s="28">
        <v>8756</v>
      </c>
      <c r="K71" s="24"/>
      <c r="L71" s="24"/>
      <c r="M71" s="24"/>
    </row>
    <row r="72" spans="1:15" ht="25.5">
      <c r="A72" s="2" t="s">
        <v>8</v>
      </c>
      <c r="B72" s="2" t="s">
        <v>9</v>
      </c>
      <c r="C72" s="2" t="s">
        <v>73</v>
      </c>
      <c r="D72" s="2" t="s">
        <v>56</v>
      </c>
      <c r="E72" s="2" t="s">
        <v>57</v>
      </c>
      <c r="F72" s="2" t="s">
        <v>39</v>
      </c>
      <c r="G72" s="2" t="s">
        <v>41</v>
      </c>
      <c r="H72" s="28">
        <v>0</v>
      </c>
      <c r="I72" s="28">
        <v>0</v>
      </c>
      <c r="J72" s="28">
        <v>0</v>
      </c>
      <c r="K72" s="24"/>
      <c r="L72" s="24"/>
      <c r="M72" s="24"/>
      <c r="O72" s="4"/>
    </row>
    <row r="73" spans="1:13" ht="12.75">
      <c r="A73" s="2" t="s">
        <v>8</v>
      </c>
      <c r="B73" s="2" t="s">
        <v>9</v>
      </c>
      <c r="C73" s="2" t="s">
        <v>73</v>
      </c>
      <c r="D73" s="2" t="s">
        <v>56</v>
      </c>
      <c r="E73" s="2" t="s">
        <v>57</v>
      </c>
      <c r="F73" s="2" t="s">
        <v>39</v>
      </c>
      <c r="G73" s="2" t="s">
        <v>116</v>
      </c>
      <c r="H73" s="27">
        <v>1000</v>
      </c>
      <c r="I73" s="27">
        <v>1000</v>
      </c>
      <c r="J73" s="27">
        <v>1000</v>
      </c>
      <c r="K73" s="24"/>
      <c r="L73" s="24"/>
      <c r="M73" s="24"/>
    </row>
    <row r="74" spans="1:13" ht="25.5">
      <c r="A74" s="2" t="s">
        <v>8</v>
      </c>
      <c r="B74" s="2" t="s">
        <v>9</v>
      </c>
      <c r="C74" s="2" t="s">
        <v>73</v>
      </c>
      <c r="D74" s="2" t="s">
        <v>56</v>
      </c>
      <c r="E74" s="2" t="s">
        <v>57</v>
      </c>
      <c r="F74" s="2" t="s">
        <v>39</v>
      </c>
      <c r="G74" s="2" t="s">
        <v>52</v>
      </c>
      <c r="H74" s="28">
        <v>0</v>
      </c>
      <c r="I74" s="28">
        <v>0</v>
      </c>
      <c r="J74" s="28">
        <v>0</v>
      </c>
      <c r="K74" s="24"/>
      <c r="L74" s="24"/>
      <c r="M74" s="24"/>
    </row>
    <row r="75" spans="1:13" ht="12.75">
      <c r="A75" s="34" t="s">
        <v>42</v>
      </c>
      <c r="B75" s="35"/>
      <c r="C75" s="35"/>
      <c r="D75" s="35"/>
      <c r="E75" s="35"/>
      <c r="F75" s="35"/>
      <c r="G75" s="36"/>
      <c r="H75" s="1">
        <f>SUM(H76:H81)</f>
        <v>141000</v>
      </c>
      <c r="I75" s="1">
        <f>SUM(I76:I81)</f>
        <v>41000</v>
      </c>
      <c r="J75" s="1">
        <f>SUM(J76:J81)</f>
        <v>21000</v>
      </c>
      <c r="K75" s="23"/>
      <c r="L75" s="23"/>
      <c r="M75" s="23"/>
    </row>
    <row r="76" spans="1:13" ht="38.25">
      <c r="A76" s="2" t="s">
        <v>8</v>
      </c>
      <c r="B76" s="2" t="s">
        <v>9</v>
      </c>
      <c r="C76" s="2" t="s">
        <v>73</v>
      </c>
      <c r="D76" s="2" t="s">
        <v>56</v>
      </c>
      <c r="E76" s="2" t="s">
        <v>57</v>
      </c>
      <c r="F76" s="3" t="s">
        <v>76</v>
      </c>
      <c r="G76" s="2" t="s">
        <v>106</v>
      </c>
      <c r="H76" s="27">
        <v>0</v>
      </c>
      <c r="I76" s="27">
        <v>0</v>
      </c>
      <c r="J76" s="27">
        <v>0</v>
      </c>
      <c r="K76" s="24"/>
      <c r="L76" s="24"/>
      <c r="M76" s="24"/>
    </row>
    <row r="77" spans="1:13" ht="38.25">
      <c r="A77" s="2" t="s">
        <v>8</v>
      </c>
      <c r="B77" s="2" t="s">
        <v>9</v>
      </c>
      <c r="C77" s="2" t="s">
        <v>73</v>
      </c>
      <c r="D77" s="2" t="s">
        <v>56</v>
      </c>
      <c r="E77" s="2" t="s">
        <v>57</v>
      </c>
      <c r="F77" s="3" t="s">
        <v>76</v>
      </c>
      <c r="G77" s="12" t="s">
        <v>107</v>
      </c>
      <c r="H77" s="27">
        <v>0</v>
      </c>
      <c r="I77" s="27">
        <v>0</v>
      </c>
      <c r="J77" s="27">
        <v>0</v>
      </c>
      <c r="K77" s="24"/>
      <c r="L77" s="24"/>
      <c r="M77" s="24"/>
    </row>
    <row r="78" spans="1:13" ht="38.25">
      <c r="A78" s="2" t="s">
        <v>8</v>
      </c>
      <c r="B78" s="2" t="s">
        <v>9</v>
      </c>
      <c r="C78" s="2" t="s">
        <v>73</v>
      </c>
      <c r="D78" s="2" t="s">
        <v>56</v>
      </c>
      <c r="E78" s="2" t="s">
        <v>57</v>
      </c>
      <c r="F78" s="3" t="s">
        <v>76</v>
      </c>
      <c r="G78" s="12" t="s">
        <v>108</v>
      </c>
      <c r="H78" s="27">
        <v>0</v>
      </c>
      <c r="I78" s="27">
        <v>0</v>
      </c>
      <c r="J78" s="27">
        <v>0</v>
      </c>
      <c r="K78" s="24"/>
      <c r="L78" s="24"/>
      <c r="M78" s="24"/>
    </row>
    <row r="79" spans="1:13" ht="38.25">
      <c r="A79" s="15" t="s">
        <v>8</v>
      </c>
      <c r="B79" s="15" t="s">
        <v>9</v>
      </c>
      <c r="C79" s="16" t="s">
        <v>89</v>
      </c>
      <c r="D79" s="15" t="s">
        <v>56</v>
      </c>
      <c r="E79" s="15" t="s">
        <v>57</v>
      </c>
      <c r="F79" s="15" t="s">
        <v>76</v>
      </c>
      <c r="G79" s="15" t="s">
        <v>82</v>
      </c>
      <c r="H79" s="14">
        <f>20000+50000</f>
        <v>70000</v>
      </c>
      <c r="I79" s="14">
        <v>20000</v>
      </c>
      <c r="J79" s="14">
        <v>10000</v>
      </c>
      <c r="K79" s="25"/>
      <c r="L79" s="25"/>
      <c r="M79" s="25"/>
    </row>
    <row r="80" spans="1:13" ht="38.25">
      <c r="A80" s="15" t="s">
        <v>8</v>
      </c>
      <c r="B80" s="15" t="s">
        <v>9</v>
      </c>
      <c r="C80" s="16" t="s">
        <v>89</v>
      </c>
      <c r="D80" s="15" t="s">
        <v>56</v>
      </c>
      <c r="E80" s="15" t="s">
        <v>57</v>
      </c>
      <c r="F80" s="15" t="s">
        <v>76</v>
      </c>
      <c r="G80" s="17" t="s">
        <v>77</v>
      </c>
      <c r="H80" s="14">
        <f>20000+50000</f>
        <v>70000</v>
      </c>
      <c r="I80" s="14">
        <v>20000</v>
      </c>
      <c r="J80" s="14">
        <v>10000</v>
      </c>
      <c r="K80" s="25"/>
      <c r="L80" s="25"/>
      <c r="M80" s="25"/>
    </row>
    <row r="81" spans="1:13" ht="38.25">
      <c r="A81" s="15" t="s">
        <v>8</v>
      </c>
      <c r="B81" s="15" t="s">
        <v>9</v>
      </c>
      <c r="C81" s="16" t="s">
        <v>90</v>
      </c>
      <c r="D81" s="15" t="s">
        <v>56</v>
      </c>
      <c r="E81" s="15" t="s">
        <v>57</v>
      </c>
      <c r="F81" s="15" t="s">
        <v>76</v>
      </c>
      <c r="G81" s="17" t="s">
        <v>77</v>
      </c>
      <c r="H81" s="29">
        <v>1000</v>
      </c>
      <c r="I81" s="29">
        <v>1000</v>
      </c>
      <c r="J81" s="29">
        <v>1000</v>
      </c>
      <c r="K81" s="25"/>
      <c r="L81" s="25"/>
      <c r="M81" s="25"/>
    </row>
    <row r="82" spans="1:13" ht="12.75">
      <c r="A82" s="34" t="s">
        <v>43</v>
      </c>
      <c r="B82" s="35"/>
      <c r="C82" s="35"/>
      <c r="D82" s="35"/>
      <c r="E82" s="35"/>
      <c r="F82" s="35"/>
      <c r="G82" s="36"/>
      <c r="H82" s="1">
        <f>H83+H84+H85+H86+H87+H88+H89+H90+H91+H92+H93+H95+H96+H97+H98+H99+H94</f>
        <v>427687.36</v>
      </c>
      <c r="I82" s="1">
        <f>I83+I84+I85+I86+I87+I88+I89+I90+I91+I92+I93+I95+I96+I97+I98+I99</f>
        <v>89079</v>
      </c>
      <c r="J82" s="1">
        <f>J83+J84+J85+J86+J87+J88+J89+J90+J91+J92+J93+J95+J96+J97+J98+J99</f>
        <v>79078.47</v>
      </c>
      <c r="K82" s="23"/>
      <c r="L82" s="23"/>
      <c r="M82" s="23"/>
    </row>
    <row r="83" spans="1:13" ht="38.25">
      <c r="A83" s="2" t="s">
        <v>8</v>
      </c>
      <c r="B83" s="2" t="s">
        <v>9</v>
      </c>
      <c r="C83" s="2" t="s">
        <v>73</v>
      </c>
      <c r="D83" s="2" t="s">
        <v>56</v>
      </c>
      <c r="E83" s="2" t="s">
        <v>57</v>
      </c>
      <c r="F83" s="2" t="s">
        <v>44</v>
      </c>
      <c r="G83" s="2" t="s">
        <v>45</v>
      </c>
      <c r="H83" s="27">
        <v>10000</v>
      </c>
      <c r="I83" s="27">
        <v>10000</v>
      </c>
      <c r="J83" s="27">
        <v>10000</v>
      </c>
      <c r="K83" s="24"/>
      <c r="L83" s="24"/>
      <c r="M83" s="24"/>
    </row>
    <row r="84" spans="1:13" ht="38.25">
      <c r="A84" s="2" t="s">
        <v>8</v>
      </c>
      <c r="B84" s="2" t="s">
        <v>9</v>
      </c>
      <c r="C84" s="2" t="s">
        <v>73</v>
      </c>
      <c r="D84" s="2" t="s">
        <v>56</v>
      </c>
      <c r="E84" s="2" t="s">
        <v>57</v>
      </c>
      <c r="F84" s="2" t="s">
        <v>44</v>
      </c>
      <c r="G84" s="2" t="s">
        <v>46</v>
      </c>
      <c r="H84" s="27">
        <v>43050</v>
      </c>
      <c r="I84" s="27">
        <v>43050</v>
      </c>
      <c r="J84" s="27">
        <v>43050</v>
      </c>
      <c r="K84" s="24"/>
      <c r="L84" s="24"/>
      <c r="M84" s="24"/>
    </row>
    <row r="85" spans="1:13" ht="38.25">
      <c r="A85" s="3" t="s">
        <v>8</v>
      </c>
      <c r="B85" s="3" t="s">
        <v>9</v>
      </c>
      <c r="C85" s="2" t="s">
        <v>73</v>
      </c>
      <c r="D85" s="2" t="s">
        <v>56</v>
      </c>
      <c r="E85" s="3" t="s">
        <v>57</v>
      </c>
      <c r="F85" s="3" t="s">
        <v>44</v>
      </c>
      <c r="G85" s="3" t="s">
        <v>71</v>
      </c>
      <c r="H85" s="27">
        <v>0</v>
      </c>
      <c r="I85" s="27">
        <v>0</v>
      </c>
      <c r="J85" s="27">
        <v>0</v>
      </c>
      <c r="K85" s="24"/>
      <c r="L85" s="24"/>
      <c r="M85" s="24"/>
    </row>
    <row r="86" spans="1:13" ht="38.25">
      <c r="A86" s="3" t="s">
        <v>8</v>
      </c>
      <c r="B86" s="3" t="s">
        <v>9</v>
      </c>
      <c r="C86" s="2" t="s">
        <v>73</v>
      </c>
      <c r="D86" s="2" t="s">
        <v>56</v>
      </c>
      <c r="E86" s="3" t="s">
        <v>57</v>
      </c>
      <c r="F86" s="3" t="s">
        <v>44</v>
      </c>
      <c r="G86" s="3" t="s">
        <v>109</v>
      </c>
      <c r="H86" s="27">
        <v>0</v>
      </c>
      <c r="I86" s="27">
        <v>0</v>
      </c>
      <c r="J86" s="27">
        <v>0</v>
      </c>
      <c r="K86" s="24"/>
      <c r="L86" s="24"/>
      <c r="M86" s="24"/>
    </row>
    <row r="87" spans="1:13" ht="38.25">
      <c r="A87" s="3" t="s">
        <v>8</v>
      </c>
      <c r="B87" s="3" t="s">
        <v>9</v>
      </c>
      <c r="C87" s="2" t="s">
        <v>73</v>
      </c>
      <c r="D87" s="2" t="s">
        <v>56</v>
      </c>
      <c r="E87" s="3" t="s">
        <v>57</v>
      </c>
      <c r="F87" s="3" t="s">
        <v>44</v>
      </c>
      <c r="G87" s="3" t="s">
        <v>110</v>
      </c>
      <c r="H87" s="27">
        <v>0</v>
      </c>
      <c r="I87" s="27">
        <v>0</v>
      </c>
      <c r="J87" s="27">
        <v>0</v>
      </c>
      <c r="K87" s="24"/>
      <c r="L87" s="24"/>
      <c r="M87" s="24"/>
    </row>
    <row r="88" spans="1:13" ht="51">
      <c r="A88" s="3" t="s">
        <v>8</v>
      </c>
      <c r="B88" s="3" t="s">
        <v>9</v>
      </c>
      <c r="C88" s="2" t="s">
        <v>73</v>
      </c>
      <c r="D88" s="2" t="s">
        <v>56</v>
      </c>
      <c r="E88" s="3" t="s">
        <v>57</v>
      </c>
      <c r="F88" s="3" t="s">
        <v>44</v>
      </c>
      <c r="G88" s="3" t="s">
        <v>111</v>
      </c>
      <c r="H88" s="27">
        <v>0</v>
      </c>
      <c r="I88" s="27">
        <v>0</v>
      </c>
      <c r="J88" s="27">
        <v>0</v>
      </c>
      <c r="K88" s="24"/>
      <c r="L88" s="24"/>
      <c r="M88" s="24"/>
    </row>
    <row r="89" spans="1:13" ht="38.25">
      <c r="A89" s="3" t="s">
        <v>8</v>
      </c>
      <c r="B89" s="3" t="s">
        <v>9</v>
      </c>
      <c r="C89" s="2" t="s">
        <v>73</v>
      </c>
      <c r="D89" s="2" t="s">
        <v>56</v>
      </c>
      <c r="E89" s="3" t="s">
        <v>57</v>
      </c>
      <c r="F89" s="3" t="s">
        <v>44</v>
      </c>
      <c r="G89" s="2" t="s">
        <v>112</v>
      </c>
      <c r="H89" s="27">
        <v>0</v>
      </c>
      <c r="I89" s="27">
        <v>0</v>
      </c>
      <c r="J89" s="27">
        <v>0</v>
      </c>
      <c r="K89" s="24"/>
      <c r="L89" s="24"/>
      <c r="M89" s="24"/>
    </row>
    <row r="90" spans="1:13" ht="38.25">
      <c r="A90" s="3" t="s">
        <v>8</v>
      </c>
      <c r="B90" s="3" t="s">
        <v>9</v>
      </c>
      <c r="C90" s="2" t="s">
        <v>73</v>
      </c>
      <c r="D90" s="2" t="s">
        <v>56</v>
      </c>
      <c r="E90" s="3" t="s">
        <v>57</v>
      </c>
      <c r="F90" s="3" t="s">
        <v>44</v>
      </c>
      <c r="G90" s="2" t="s">
        <v>113</v>
      </c>
      <c r="H90" s="27">
        <v>0</v>
      </c>
      <c r="I90" s="27">
        <v>0</v>
      </c>
      <c r="J90" s="27">
        <v>0</v>
      </c>
      <c r="K90" s="24"/>
      <c r="L90" s="24"/>
      <c r="M90" s="24"/>
    </row>
    <row r="91" spans="1:13" ht="38.25">
      <c r="A91" s="3" t="s">
        <v>8</v>
      </c>
      <c r="B91" s="3" t="s">
        <v>9</v>
      </c>
      <c r="C91" s="2" t="s">
        <v>73</v>
      </c>
      <c r="D91" s="2" t="s">
        <v>56</v>
      </c>
      <c r="E91" s="3" t="s">
        <v>57</v>
      </c>
      <c r="F91" s="3" t="s">
        <v>44</v>
      </c>
      <c r="G91" s="3" t="s">
        <v>114</v>
      </c>
      <c r="H91" s="27">
        <v>0</v>
      </c>
      <c r="I91" s="27">
        <v>0</v>
      </c>
      <c r="J91" s="27">
        <v>0</v>
      </c>
      <c r="K91" s="24"/>
      <c r="L91" s="24"/>
      <c r="M91" s="24"/>
    </row>
    <row r="92" spans="1:13" ht="38.25">
      <c r="A92" s="3" t="s">
        <v>8</v>
      </c>
      <c r="B92" s="3" t="s">
        <v>9</v>
      </c>
      <c r="C92" s="2" t="s">
        <v>73</v>
      </c>
      <c r="D92" s="2" t="s">
        <v>56</v>
      </c>
      <c r="E92" s="3" t="s">
        <v>57</v>
      </c>
      <c r="F92" s="3" t="s">
        <v>44</v>
      </c>
      <c r="G92" s="3" t="s">
        <v>115</v>
      </c>
      <c r="H92" s="27">
        <v>0</v>
      </c>
      <c r="I92" s="27">
        <v>0</v>
      </c>
      <c r="J92" s="27">
        <v>0</v>
      </c>
      <c r="K92" s="24"/>
      <c r="L92" s="24"/>
      <c r="M92" s="24"/>
    </row>
    <row r="93" spans="1:13" ht="38.25">
      <c r="A93" s="15" t="s">
        <v>8</v>
      </c>
      <c r="B93" s="15" t="s">
        <v>9</v>
      </c>
      <c r="C93" s="16" t="s">
        <v>89</v>
      </c>
      <c r="D93" s="15" t="s">
        <v>56</v>
      </c>
      <c r="E93" s="15" t="s">
        <v>57</v>
      </c>
      <c r="F93" s="15" t="s">
        <v>44</v>
      </c>
      <c r="G93" s="17" t="s">
        <v>83</v>
      </c>
      <c r="H93" s="14">
        <f>10000+30000+20000</f>
        <v>60000</v>
      </c>
      <c r="I93" s="14">
        <v>10000</v>
      </c>
      <c r="J93" s="14">
        <v>5000</v>
      </c>
      <c r="K93" s="25"/>
      <c r="L93" s="25"/>
      <c r="M93" s="25"/>
    </row>
    <row r="94" spans="1:13" ht="38.25">
      <c r="A94" s="15" t="s">
        <v>8</v>
      </c>
      <c r="B94" s="15" t="s">
        <v>9</v>
      </c>
      <c r="C94" s="16" t="s">
        <v>89</v>
      </c>
      <c r="D94" s="15" t="s">
        <v>56</v>
      </c>
      <c r="E94" s="15" t="s">
        <v>57</v>
      </c>
      <c r="F94" s="15" t="s">
        <v>44</v>
      </c>
      <c r="G94" s="17" t="s">
        <v>46</v>
      </c>
      <c r="H94" s="14">
        <v>61992</v>
      </c>
      <c r="I94" s="14">
        <v>0</v>
      </c>
      <c r="J94" s="14">
        <v>0</v>
      </c>
      <c r="K94" s="25"/>
      <c r="L94" s="25"/>
      <c r="M94" s="25"/>
    </row>
    <row r="95" spans="1:13" ht="38.25">
      <c r="A95" s="15" t="s">
        <v>8</v>
      </c>
      <c r="B95" s="15" t="s">
        <v>9</v>
      </c>
      <c r="C95" s="16" t="s">
        <v>89</v>
      </c>
      <c r="D95" s="15" t="s">
        <v>56</v>
      </c>
      <c r="E95" s="15" t="s">
        <v>57</v>
      </c>
      <c r="F95" s="15" t="s">
        <v>44</v>
      </c>
      <c r="G95" s="17" t="s">
        <v>84</v>
      </c>
      <c r="H95" s="14">
        <f>10000+50000+45000</f>
        <v>105000</v>
      </c>
      <c r="I95" s="14">
        <v>10000</v>
      </c>
      <c r="J95" s="14">
        <v>10000</v>
      </c>
      <c r="K95" s="25"/>
      <c r="L95" s="25"/>
      <c r="M95" s="25"/>
    </row>
    <row r="96" spans="1:13" ht="38.25">
      <c r="A96" s="15" t="s">
        <v>8</v>
      </c>
      <c r="B96" s="15" t="s">
        <v>9</v>
      </c>
      <c r="C96" s="16" t="s">
        <v>89</v>
      </c>
      <c r="D96" s="15" t="s">
        <v>56</v>
      </c>
      <c r="E96" s="15" t="s">
        <v>57</v>
      </c>
      <c r="F96" s="15" t="s">
        <v>44</v>
      </c>
      <c r="G96" s="17" t="s">
        <v>85</v>
      </c>
      <c r="H96" s="14">
        <f>15000+50000+81616.36</f>
        <v>146616.36</v>
      </c>
      <c r="I96" s="14">
        <v>15000</v>
      </c>
      <c r="J96" s="14">
        <v>9999.47</v>
      </c>
      <c r="K96" s="25"/>
      <c r="L96" s="25"/>
      <c r="M96" s="25"/>
    </row>
    <row r="97" spans="1:13" ht="38.25">
      <c r="A97" s="15" t="s">
        <v>8</v>
      </c>
      <c r="B97" s="15" t="s">
        <v>9</v>
      </c>
      <c r="C97" s="16" t="s">
        <v>90</v>
      </c>
      <c r="D97" s="15" t="s">
        <v>56</v>
      </c>
      <c r="E97" s="15" t="s">
        <v>57</v>
      </c>
      <c r="F97" s="15" t="s">
        <v>44</v>
      </c>
      <c r="G97" s="17" t="s">
        <v>83</v>
      </c>
      <c r="H97" s="29">
        <v>400</v>
      </c>
      <c r="I97" s="29">
        <v>400</v>
      </c>
      <c r="J97" s="29">
        <v>400</v>
      </c>
      <c r="K97" s="25"/>
      <c r="L97" s="25"/>
      <c r="M97" s="25"/>
    </row>
    <row r="98" spans="1:13" ht="38.25">
      <c r="A98" s="15" t="s">
        <v>8</v>
      </c>
      <c r="B98" s="15" t="s">
        <v>9</v>
      </c>
      <c r="C98" s="16" t="s">
        <v>90</v>
      </c>
      <c r="D98" s="15" t="s">
        <v>56</v>
      </c>
      <c r="E98" s="15" t="s">
        <v>57</v>
      </c>
      <c r="F98" s="15" t="s">
        <v>44</v>
      </c>
      <c r="G98" s="17" t="s">
        <v>84</v>
      </c>
      <c r="H98" s="29">
        <v>300</v>
      </c>
      <c r="I98" s="29">
        <v>300</v>
      </c>
      <c r="J98" s="29">
        <v>300</v>
      </c>
      <c r="K98" s="25"/>
      <c r="L98" s="25"/>
      <c r="M98" s="25"/>
    </row>
    <row r="99" spans="1:13" ht="38.25">
      <c r="A99" s="15" t="s">
        <v>8</v>
      </c>
      <c r="B99" s="15" t="s">
        <v>9</v>
      </c>
      <c r="C99" s="16" t="s">
        <v>90</v>
      </c>
      <c r="D99" s="15" t="s">
        <v>56</v>
      </c>
      <c r="E99" s="15" t="s">
        <v>57</v>
      </c>
      <c r="F99" s="15" t="s">
        <v>44</v>
      </c>
      <c r="G99" s="17" t="s">
        <v>91</v>
      </c>
      <c r="H99" s="29">
        <v>329</v>
      </c>
      <c r="I99" s="29">
        <v>329</v>
      </c>
      <c r="J99" s="29">
        <v>329</v>
      </c>
      <c r="K99" s="25"/>
      <c r="L99" s="25"/>
      <c r="M99" s="25"/>
    </row>
    <row r="100" spans="1:13" ht="12.75">
      <c r="A100" s="37" t="s">
        <v>47</v>
      </c>
      <c r="B100" s="37"/>
      <c r="C100" s="37"/>
      <c r="D100" s="37"/>
      <c r="E100" s="37"/>
      <c r="F100" s="37"/>
      <c r="G100" s="37"/>
      <c r="H100" s="1">
        <f>H4+H9+H14+H19+H23+H28+H38+H48+H69+H75+H82</f>
        <v>15892475.201340001</v>
      </c>
      <c r="I100" s="1">
        <f>I4+I9+I14+I19+I23+I28+I38+I48+I69+I75+I82</f>
        <v>16325607.46934</v>
      </c>
      <c r="J100" s="1">
        <f>J4+J9+J14+J19+J23+J28+J38+J48+J69+J75+J82</f>
        <v>12352056.941340001</v>
      </c>
      <c r="K100" s="23"/>
      <c r="L100" s="23"/>
      <c r="M100" s="23"/>
    </row>
    <row r="101" spans="7:13" ht="12.75">
      <c r="G101" s="20" t="s">
        <v>92</v>
      </c>
      <c r="H101" s="21">
        <f>H102+H103</f>
        <v>13629763.762</v>
      </c>
      <c r="I101" s="21">
        <f>I102+I103</f>
        <v>14062896.03</v>
      </c>
      <c r="J101" s="21">
        <f>J102+J103</f>
        <v>9989345.502</v>
      </c>
      <c r="K101" s="21"/>
      <c r="L101" s="21"/>
      <c r="M101" s="21"/>
    </row>
    <row r="102" spans="6:13" ht="12.75" customHeight="1">
      <c r="F102">
        <v>7772018</v>
      </c>
      <c r="G102" s="18" t="s">
        <v>86</v>
      </c>
      <c r="H102" s="8">
        <f>H5+H10+H11+H15+H20+H24+H29+H30+H31+H32+H33+H39+H40+H41+H42+H43+H44+H45+H46+H49+H50+H51+H52+H53+H54+H55+H56+H57+H58+H59+H60+H61+H69+H83+H84+H85</f>
        <v>3073159.0319999997</v>
      </c>
      <c r="I102" s="8">
        <f>I5+I10+I11+I15+I20+I24+I29+I30+I31+I32+I33+I39+I40+I41+I42+I43+I44+I45+I46+I49+I50+I51+I52+I53+I54+I55+I56+I57+I58+I59+I60+I61+I69+I83+I84+I85</f>
        <v>3073159.03</v>
      </c>
      <c r="J102" s="8">
        <f>J5+J10+J11+J15+J20+J24+J29+J30+J31+J32+J33+J39+J40+J41+J42+J43+J44+J45+J46+J49+J50+J51+J52+J53+J54+J55+J56+J57+J58+J59+J60+J61+J69+J83+J84+J85</f>
        <v>3273159.0319999997</v>
      </c>
      <c r="K102" s="8"/>
      <c r="L102" s="8"/>
      <c r="M102" s="8"/>
    </row>
    <row r="103" spans="6:13" ht="12.75" customHeight="1">
      <c r="F103">
        <v>7778726</v>
      </c>
      <c r="G103" s="18" t="s">
        <v>87</v>
      </c>
      <c r="H103" s="26">
        <f>H7+H12+H17+H22+H26+H66+H67+H79+H80+H93+H95+H96+H94</f>
        <v>10556604.73</v>
      </c>
      <c r="I103" s="8">
        <f>I7+I12+I17+I22+I26+I66+I67+I79+I80+I93+I95+I96</f>
        <v>10989737</v>
      </c>
      <c r="J103" s="8">
        <f>J7+J12+J17+J22+J26+J66+J67+J79+J80+J93+J95+J96</f>
        <v>6716186.47</v>
      </c>
      <c r="K103" s="8"/>
      <c r="L103" s="8"/>
      <c r="M103" s="8"/>
    </row>
    <row r="104" spans="7:13" ht="12.75" customHeight="1">
      <c r="G104" s="20" t="s">
        <v>93</v>
      </c>
      <c r="H104" s="21">
        <f>H105+H106</f>
        <v>2262711.43934</v>
      </c>
      <c r="I104" s="21">
        <f>I105+I106</f>
        <v>2262711.43934</v>
      </c>
      <c r="J104" s="21">
        <f>J105+J106</f>
        <v>2362711.43934</v>
      </c>
      <c r="K104" s="21"/>
      <c r="L104" s="21"/>
      <c r="M104" s="21"/>
    </row>
    <row r="105" spans="6:13" ht="12.75" customHeight="1">
      <c r="F105">
        <v>7772018</v>
      </c>
      <c r="G105" s="18" t="s">
        <v>86</v>
      </c>
      <c r="H105" s="8">
        <f>H6+H16+H21+H25+H34+H35+H36+H37+H47+H62+H63+H64+H65+H76+H77+H78+H86+H87+H88+H89+H90+H91+H92</f>
        <v>1511901.54</v>
      </c>
      <c r="I105" s="8">
        <f>I6+I16+I21+I25+I34+I35+I36+I37+I47+I62+I63+I64+I65+I76+I77+I78+I86+I87+I88+I89+I90+I91+I92</f>
        <v>1511901.54</v>
      </c>
      <c r="J105" s="8">
        <f>J6+J16+J21+J25+J34+J35+J36+J37+J47+J62+J63+J64+J65+J76+J77+J78+J86+J87+J88+J89+J90+J91+J92</f>
        <v>1611901.54</v>
      </c>
      <c r="K105" s="8"/>
      <c r="L105" s="8"/>
      <c r="M105" s="8"/>
    </row>
    <row r="106" spans="6:13" ht="12.75" customHeight="1">
      <c r="F106">
        <v>7778751</v>
      </c>
      <c r="G106" s="18" t="s">
        <v>87</v>
      </c>
      <c r="H106" s="26">
        <f>H8+H13+H18+H27+H68+H81+H97+H98+H99</f>
        <v>750809.89934</v>
      </c>
      <c r="I106" s="8">
        <f>I8+I13+I18+I27+I68+I81+I97+I98+I99</f>
        <v>750809.89934</v>
      </c>
      <c r="J106" s="8">
        <f>J8+J13+J18+J27+J68+J81+J97+J98+J99</f>
        <v>750809.89934</v>
      </c>
      <c r="K106" s="8"/>
      <c r="L106" s="8"/>
      <c r="M106" s="8"/>
    </row>
    <row r="107" ht="12.75" customHeight="1"/>
    <row r="108" ht="12.75">
      <c r="N108" s="8" t="e">
        <f>#REF!+#REF!+#REF!+#REF!+#REF!+#REF!+#REF!+#REF!+'дактуй свод '!H102+'дактуй свод '!H105</f>
        <v>#REF!</v>
      </c>
    </row>
    <row r="109" spans="7:14" ht="12.75">
      <c r="G109" t="s">
        <v>88</v>
      </c>
      <c r="N109" s="8" t="e">
        <f>#REF!+#REF!+#REF!+#REF!+#REF!+#REF!+#REF!+#REF!+'дактуй свод '!H103+'дактуй свод '!H106</f>
        <v>#REF!</v>
      </c>
    </row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30" ht="12.75" customHeight="1"/>
    <row r="133" ht="12.75" customHeight="1"/>
    <row r="136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55" ht="12.75" customHeight="1"/>
    <row r="158" ht="12.75" customHeight="1"/>
    <row r="159" ht="12.75" customHeight="1"/>
    <row r="160" ht="12.75" customHeight="1"/>
    <row r="163" ht="15" customHeight="1"/>
  </sheetData>
  <sheetProtection/>
  <mergeCells count="13">
    <mergeCell ref="A23:G23"/>
    <mergeCell ref="A28:G28"/>
    <mergeCell ref="A38:G38"/>
    <mergeCell ref="A1:H1"/>
    <mergeCell ref="A4:G4"/>
    <mergeCell ref="A9:G9"/>
    <mergeCell ref="A14:G14"/>
    <mergeCell ref="A100:G100"/>
    <mergeCell ref="A48:G48"/>
    <mergeCell ref="A69:G69"/>
    <mergeCell ref="A75:G75"/>
    <mergeCell ref="A82:G82"/>
    <mergeCell ref="A19:G19"/>
  </mergeCells>
  <printOptions/>
  <pageMargins left="0.23" right="0.19" top="0.22" bottom="0.25" header="0.2" footer="0.2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www.PHILka.RU</cp:lastModifiedBy>
  <cp:lastPrinted>2014-11-11T01:44:41Z</cp:lastPrinted>
  <dcterms:created xsi:type="dcterms:W3CDTF">1996-10-08T23:32:33Z</dcterms:created>
  <dcterms:modified xsi:type="dcterms:W3CDTF">2015-03-20T02:16:01Z</dcterms:modified>
  <cp:category/>
  <cp:version/>
  <cp:contentType/>
  <cp:contentStatus/>
</cp:coreProperties>
</file>